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595" tabRatio="674" firstSheet="1" activeTab="2"/>
  </bookViews>
  <sheets>
    <sheet name="СПО" sheetId="2" state="hidden" r:id="rId1"/>
    <sheet name="ДШИ" sheetId="3" r:id="rId2"/>
    <sheet name="показатели норматив." sheetId="13" r:id="rId3"/>
    <sheet name="Лист1" sheetId="5" state="hidden" r:id="rId4"/>
  </sheets>
  <calcPr calcId="125725"/>
</workbook>
</file>

<file path=xl/calcChain.xml><?xml version="1.0" encoding="utf-8"?>
<calcChain xmlns="http://schemas.openxmlformats.org/spreadsheetml/2006/main">
  <c r="F23" i="13"/>
  <c r="D23"/>
  <c r="G27"/>
  <c r="F27"/>
  <c r="E27"/>
  <c r="E33"/>
  <c r="D33" l="1"/>
  <c r="D30" l="1"/>
  <c r="D28" l="1"/>
  <c r="H30" l="1"/>
  <c r="G25" l="1"/>
  <c r="H25"/>
  <c r="I25"/>
  <c r="F25"/>
  <c r="E25"/>
  <c r="D40"/>
  <c r="D31"/>
  <c r="E30"/>
  <c r="I27"/>
  <c r="H27"/>
  <c r="E28" l="1"/>
  <c r="E31"/>
  <c r="I23"/>
  <c r="H23"/>
  <c r="G23"/>
  <c r="E23"/>
  <c r="E40" l="1"/>
  <c r="F30" l="1"/>
  <c r="E16"/>
  <c r="F31" l="1"/>
  <c r="F28"/>
  <c r="G30"/>
  <c r="G28" l="1"/>
  <c r="G31"/>
  <c r="I19"/>
  <c r="H19"/>
  <c r="D16"/>
  <c r="H40" l="1"/>
  <c r="F16"/>
  <c r="I30" l="1"/>
  <c r="G16"/>
  <c r="I40" l="1"/>
  <c r="I16"/>
  <c r="H16"/>
  <c r="F15" i="5" l="1"/>
  <c r="N27"/>
  <c r="N24" s="1"/>
  <c r="L27"/>
  <c r="L24" s="1"/>
  <c r="J27"/>
  <c r="J24" s="1"/>
  <c r="H27"/>
  <c r="H24" s="1"/>
  <c r="F27"/>
  <c r="F24" s="1"/>
  <c r="D24"/>
  <c r="D28" s="1"/>
  <c r="D20"/>
  <c r="L19" i="3" l="1"/>
  <c r="K19"/>
  <c r="C17"/>
  <c r="L16"/>
  <c r="K16"/>
  <c r="L15"/>
  <c r="K15"/>
  <c r="L14"/>
  <c r="K14"/>
  <c r="L13"/>
  <c r="K13"/>
  <c r="L12"/>
  <c r="K12"/>
  <c r="J11"/>
  <c r="I11"/>
  <c r="H11"/>
  <c r="G11"/>
  <c r="F11"/>
  <c r="E11"/>
  <c r="D11"/>
  <c r="C11"/>
  <c r="J10"/>
  <c r="J17" s="1"/>
  <c r="J18" s="1"/>
  <c r="I10"/>
  <c r="I17" s="1"/>
  <c r="H10"/>
  <c r="H17" s="1"/>
  <c r="H18" s="1"/>
  <c r="G10"/>
  <c r="G17" s="1"/>
  <c r="F10"/>
  <c r="F17" s="1"/>
  <c r="E10"/>
  <c r="E17" s="1"/>
  <c r="D10"/>
  <c r="D17" s="1"/>
  <c r="E8"/>
  <c r="D8"/>
  <c r="E7"/>
  <c r="F6"/>
  <c r="F8" s="1"/>
  <c r="L19" i="2"/>
  <c r="K19"/>
  <c r="C17"/>
  <c r="L16"/>
  <c r="K16"/>
  <c r="L15"/>
  <c r="K15"/>
  <c r="L14"/>
  <c r="K14"/>
  <c r="L13"/>
  <c r="K13"/>
  <c r="L12"/>
  <c r="K12"/>
  <c r="J11"/>
  <c r="I11"/>
  <c r="I10" s="1"/>
  <c r="I17" s="1"/>
  <c r="H11"/>
  <c r="H10" s="1"/>
  <c r="H17" s="1"/>
  <c r="G11"/>
  <c r="F11"/>
  <c r="F10" s="1"/>
  <c r="E11"/>
  <c r="D11"/>
  <c r="D10" s="1"/>
  <c r="D17" s="1"/>
  <c r="C11"/>
  <c r="J10"/>
  <c r="J17" s="1"/>
  <c r="G10"/>
  <c r="G17" s="1"/>
  <c r="E10"/>
  <c r="E17" s="1"/>
  <c r="E8"/>
  <c r="D8"/>
  <c r="E7"/>
  <c r="F6"/>
  <c r="F8" s="1"/>
  <c r="G6" l="1"/>
  <c r="H6" s="1"/>
  <c r="I6" s="1"/>
  <c r="K10"/>
  <c r="E20"/>
  <c r="E20" i="3"/>
  <c r="K11"/>
  <c r="L11"/>
  <c r="F20"/>
  <c r="D18"/>
  <c r="L17"/>
  <c r="F18"/>
  <c r="K17"/>
  <c r="E18"/>
  <c r="I18"/>
  <c r="G6"/>
  <c r="L10"/>
  <c r="G18"/>
  <c r="D20"/>
  <c r="K10"/>
  <c r="H8" i="2"/>
  <c r="H20" s="1"/>
  <c r="D18"/>
  <c r="H18"/>
  <c r="J18"/>
  <c r="E18"/>
  <c r="G18"/>
  <c r="I18"/>
  <c r="K6"/>
  <c r="G8"/>
  <c r="G20" s="1"/>
  <c r="L10"/>
  <c r="L11"/>
  <c r="F17"/>
  <c r="K17" s="1"/>
  <c r="D20"/>
  <c r="K11"/>
  <c r="F20" i="5" l="1"/>
  <c r="F18" s="1"/>
  <c r="F28" s="1"/>
  <c r="H6" i="3"/>
  <c r="K6" s="1"/>
  <c r="G8"/>
  <c r="K18"/>
  <c r="L18"/>
  <c r="F20" i="2"/>
  <c r="J6"/>
  <c r="I8"/>
  <c r="I20" s="1"/>
  <c r="F18"/>
  <c r="K18" s="1"/>
  <c r="L17"/>
  <c r="K8"/>
  <c r="K20" s="1"/>
  <c r="L18" l="1"/>
  <c r="H8" i="3"/>
  <c r="H20" s="1"/>
  <c r="I6"/>
  <c r="G20"/>
  <c r="J8" i="2"/>
  <c r="J20" s="1"/>
  <c r="L6"/>
  <c r="K8" i="3" l="1"/>
  <c r="K20" s="1"/>
  <c r="L8" i="2"/>
  <c r="L20" s="1"/>
  <c r="J6" i="3"/>
  <c r="J8" s="1"/>
  <c r="J20" s="1"/>
  <c r="I8"/>
  <c r="L6" l="1"/>
  <c r="I20"/>
  <c r="L8"/>
  <c r="L20" s="1"/>
  <c r="H20" i="5" l="1"/>
  <c r="H18" s="1"/>
  <c r="H28" s="1"/>
  <c r="J20" l="1"/>
  <c r="J18" s="1"/>
  <c r="J28" s="1"/>
  <c r="L20"/>
  <c r="L18" s="1"/>
  <c r="L28" s="1"/>
  <c r="N20" l="1"/>
  <c r="N18" s="1"/>
  <c r="N28" s="1"/>
</calcChain>
</file>

<file path=xl/sharedStrings.xml><?xml version="1.0" encoding="utf-8"?>
<sst xmlns="http://schemas.openxmlformats.org/spreadsheetml/2006/main" count="178" uniqueCount="111">
  <si>
    <t>Наименование показателей</t>
  </si>
  <si>
    <t>2014г.</t>
  </si>
  <si>
    <t>2015г.</t>
  </si>
  <si>
    <t>2016г.</t>
  </si>
  <si>
    <t>2017г.</t>
  </si>
  <si>
    <t>2018г.</t>
  </si>
  <si>
    <t>2014г. - 2016г.</t>
  </si>
  <si>
    <t>2013г. - 2018г.</t>
  </si>
  <si>
    <t>2012г. факт</t>
  </si>
  <si>
    <t>2013г. факт</t>
  </si>
  <si>
    <t>Размер начислений на фонд оплаты труда, %</t>
  </si>
  <si>
    <t>Фонд оплаты труда с начислениями, млн. рублей</t>
  </si>
  <si>
    <t>в том числе:</t>
  </si>
  <si>
    <t>за счет средств консолидированного бюджета субъекта Российской федерации, включая дотацию из федерального бюджета, млн. руб.</t>
  </si>
  <si>
    <t>включая средства, полученные за счет проведения мероприятий по оптимизации, из них:</t>
  </si>
  <si>
    <t>от оптимизации численности персонала, в том числе административно-управленческого персонала, млн. руб.</t>
  </si>
  <si>
    <t>за счет средств от приносящей доход деятельности, млн. руб.</t>
  </si>
  <si>
    <t>за счет иных источников (решений), включая корректировку консолидированного бюджета субъекта Российской Федерации на соответствующий год, млн. руб.</t>
  </si>
  <si>
    <t>Итого, объем средств, предусмотренный на повышение оплаты труда, млн. руб. (стр. 20+25+26)</t>
  </si>
  <si>
    <t>Соотношение объема средств от оптимизации к сумме объема средств, предусмотренного на повышение оплаты труда, % (стр. 21/стр.27*100%)</t>
  </si>
  <si>
    <t>Справочно: размер дотации из федерального бюджета, млн. руб.</t>
  </si>
  <si>
    <r>
      <t xml:space="preserve">Строки 16-28 заполняются субъектом Российской Федерации в приложении к "дорожным картам" (по здравоохранению в том числе в разбивке по работникам </t>
    </r>
    <r>
      <rPr>
        <b/>
        <u/>
        <sz val="12"/>
        <color theme="1"/>
        <rFont val="Times New Roman"/>
        <family val="1"/>
        <charset val="204"/>
      </rPr>
      <t>участвующим и не участвующим</t>
    </r>
    <r>
      <rPr>
        <b/>
        <sz val="12"/>
        <color theme="1"/>
        <rFont val="Times New Roman"/>
        <family val="1"/>
        <charset val="204"/>
      </rPr>
      <t xml:space="preserve"> в реализации территориальных программ ОМС)</t>
    </r>
  </si>
  <si>
    <t>Прирост фонда оплаты труда с начислениями к 2013г., млн. руб.</t>
  </si>
  <si>
    <t>ИТОГО дефицит средств на повышение заработной платы работникам культуры Забайкальского края</t>
  </si>
  <si>
    <t>от реструктуризации сети, млн. руб. (проведены мероприятия в Шилкинском, Улетовском, Могойтуйском районах)</t>
  </si>
  <si>
    <t>темп роста</t>
  </si>
  <si>
    <t>от сокращения и оптимизации расходов на содержание учреждений, млн. руб. (мероприятия по выводу техперсонала из ГУ (кинокомпания) и МУ культуры)</t>
  </si>
  <si>
    <t>Показатели нормативов для согласования региональных "дорожных карт" в части оплаты труда педагогам ДШИ</t>
  </si>
  <si>
    <t>Показатели нормативов для согласования региональных "дорожных карт" в части оплаты труда педагогам СПО</t>
  </si>
  <si>
    <t>2013г. план (для достижения ср.зпл18663 р.)</t>
  </si>
  <si>
    <t>2013г. план (для достижения ср.зпл 18593р.)</t>
  </si>
  <si>
    <t xml:space="preserve">Расчет потребности в финансовых средствах, необходимых </t>
  </si>
  <si>
    <t xml:space="preserve">на реализацию Указа Президента Российской Федерации от 07 мая 2012 года № 597 </t>
  </si>
  <si>
    <t>«О мероприятиях по реализации государственной социальной политики»</t>
  </si>
  <si>
    <t>№ п/п</t>
  </si>
  <si>
    <t xml:space="preserve">Наименование </t>
  </si>
  <si>
    <t>показателей</t>
  </si>
  <si>
    <t>год</t>
  </si>
  <si>
    <t>Темп роста</t>
  </si>
  <si>
    <t>Средняя заработная плата по Забайкальскому краю, рублей</t>
  </si>
  <si>
    <t>Среднемесячная заработная плата преподавателей государственных образовательных учреждений среднего профессионального образования, рублей</t>
  </si>
  <si>
    <t>к средней заработной плате в Забайкальском крае, %</t>
  </si>
  <si>
    <t>Среднемесячная заработная плата педагогических работников образовательных учреждений дополнительного образования детей, рублей</t>
  </si>
  <si>
    <t>Соотношение средней заработной платы педагогических работников образовательных учреждений дополнительного образования детей</t>
  </si>
  <si>
    <t>Всего потребность, млн. рублей</t>
  </si>
  <si>
    <t>Кроме того, за счет оптимизации неэффективных расходов, млн. рублей</t>
  </si>
  <si>
    <t>Дефицит, млн.рублей</t>
  </si>
  <si>
    <t>Планируемая заработная плата работников краевых и муниципальных учреждений культуры, рублей</t>
  </si>
  <si>
    <t>Соотношение средней заработной платы работников краевых и муниципальных учреждений культуры к средней заработной плате в Забайкальском крае, %</t>
  </si>
  <si>
    <r>
      <t xml:space="preserve">Соотношение средней заработной платы преподавателей 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государственных образовательных учреждений среднего профессионального образования к средней заработной плате в Забайкальском крае, %</t>
    </r>
  </si>
  <si>
    <t>Учтено в бюджете Забайкальского края, млн. рублей</t>
  </si>
  <si>
    <t>учреждения культуры</t>
  </si>
  <si>
    <t>преподаватели СПО</t>
  </si>
  <si>
    <t>педагоги ДШИ</t>
  </si>
  <si>
    <t>образование</t>
  </si>
  <si>
    <t>Число получателей услуг, чел.</t>
  </si>
  <si>
    <t>по Программе поэтапного совершенствования систем оплаты труда в государственных (муниципальных) учреждениях на 2012-2018 годы</t>
  </si>
  <si>
    <t>Темп роста к предыдущему году, %</t>
  </si>
  <si>
    <t xml:space="preserve">от реструктуризации сети, млн. руб. </t>
  </si>
  <si>
    <t xml:space="preserve">от сокращения и оптимизации расходов на содержание учреждений, млн. руб. </t>
  </si>
  <si>
    <t>х</t>
  </si>
  <si>
    <t>ПРИЛОЖЕНИЕ</t>
  </si>
  <si>
    <t>Показатели нормативов и расчет потребности в финансовых средствах, необходимых на реализацию указа Президента Российской Федерации от 07 мая 2012 года № 597 "О мероприятиях по реализации государственной социальной политики"</t>
  </si>
  <si>
    <t>2012 год факт</t>
  </si>
  <si>
    <t>2013 год факт</t>
  </si>
  <si>
    <t>2014 год факт</t>
  </si>
  <si>
    <t>2015 год факт</t>
  </si>
  <si>
    <t>2017 год план</t>
  </si>
  <si>
    <t>2018 год план</t>
  </si>
  <si>
    <t>Численность населения субъекта Российской Федерации, чел.</t>
  </si>
  <si>
    <t>Норматив числа получателей услуг на 1 работника учреждений культуры (по среднесписочной численности работников)</t>
  </si>
  <si>
    <t>по Плану мероприятий («дорожной карте») «Изменения в отраслях социальной сферы, направленные на повышение эффективности сферы культуры», %</t>
  </si>
  <si>
    <t>Среднемесячная заработная плата в субъекте Российской Федерации, руб.</t>
  </si>
  <si>
    <t>Итого, объем средств, необходимых на повышение оплаты труда, млн. руб.</t>
  </si>
  <si>
    <t>Соотношение объема средств от оптимизации к сумме объема средств, предусмотренных на повышение оплаты труда, %</t>
  </si>
  <si>
    <t>Среднемесячная заработная плата работников учреждений культуры, рублей</t>
  </si>
  <si>
    <t>5.1</t>
  </si>
  <si>
    <t>5.2</t>
  </si>
  <si>
    <t>5.3</t>
  </si>
  <si>
    <t>6</t>
  </si>
  <si>
    <t>7</t>
  </si>
  <si>
    <t>6.1</t>
  </si>
  <si>
    <t>7.1</t>
  </si>
  <si>
    <t>8</t>
  </si>
  <si>
    <t>9</t>
  </si>
  <si>
    <t>10</t>
  </si>
  <si>
    <t>11</t>
  </si>
  <si>
    <t>11.1</t>
  </si>
  <si>
    <t>11.2</t>
  </si>
  <si>
    <t>11.3</t>
  </si>
  <si>
    <t>11.4</t>
  </si>
  <si>
    <t>11.5</t>
  </si>
  <si>
    <t>11.6</t>
  </si>
  <si>
    <t>12</t>
  </si>
  <si>
    <t>13</t>
  </si>
  <si>
    <t>14</t>
  </si>
  <si>
    <t>Среднесписочная численность работников учреждений культуры, чел.</t>
  </si>
  <si>
    <t>Соотношение среднемесячной заработной платы работников учреждений культуры и среднемесячнорй заработной платы в Забайкальском крае:</t>
  </si>
  <si>
    <t>Доля от средств от приносящей доход деятельности в фонде заработной платы по работникам учреждений культуры, %</t>
  </si>
  <si>
    <t>Прирост фонда оплаты труда с начислениями к 2013г., млн. руб., в том числе</t>
  </si>
  <si>
    <t xml:space="preserve">за счет средств консолидированного бюджета Забайкальского края, включая дотацию из  федерального бюджета, млн. руб. </t>
  </si>
  <si>
    <t>Иные источники, включая корректировку консолидированного бюджета Забайкальского края, млн.руб.</t>
  </si>
  <si>
    <t>направленные на повышение ее эффективности</t>
  </si>
  <si>
    <t>в муниципальном районе "Карымский район",</t>
  </si>
  <si>
    <t>"Изменения в сфере культуры,</t>
  </si>
  <si>
    <t>к Плану мероприятий ("дорожной карте")</t>
  </si>
  <si>
    <t xml:space="preserve">утвержденному распоряжением Администрации </t>
  </si>
  <si>
    <t>муниципального района "Карымский район"</t>
  </si>
  <si>
    <t>по муниципальному району "Карымский район"</t>
  </si>
  <si>
    <t>2016 год факт</t>
  </si>
  <si>
    <t>от "28" июня  2017 года № 223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</si>
</sst>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"/>
    <numFmt numFmtId="166" formatCode="#,##0.0"/>
    <numFmt numFmtId="167" formatCode="#,##0.000"/>
  </numFmts>
  <fonts count="2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/>
    <xf numFmtId="164" fontId="5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vertical="top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left" wrapText="1" indent="1"/>
    </xf>
    <xf numFmtId="0" fontId="4" fillId="0" borderId="0" xfId="0" applyFont="1"/>
    <xf numFmtId="165" fontId="12" fillId="0" borderId="1" xfId="0" applyNumberFormat="1" applyFont="1" applyBorder="1" applyAlignment="1">
      <alignment wrapText="1"/>
    </xf>
    <xf numFmtId="165" fontId="10" fillId="0" borderId="1" xfId="0" applyNumberFormat="1" applyFont="1" applyBorder="1" applyAlignment="1">
      <alignment wrapText="1"/>
    </xf>
    <xf numFmtId="165" fontId="10" fillId="0" borderId="1" xfId="0" applyNumberFormat="1" applyFont="1" applyBorder="1" applyAlignment="1">
      <alignment horizontal="center" wrapText="1"/>
    </xf>
    <xf numFmtId="0" fontId="13" fillId="0" borderId="0" xfId="0" applyFont="1"/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/>
    </xf>
    <xf numFmtId="3" fontId="13" fillId="0" borderId="1" xfId="0" applyNumberFormat="1" applyFont="1" applyFill="1" applyBorder="1" applyAlignment="1">
      <alignment horizontal="center"/>
    </xf>
    <xf numFmtId="166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/>
    <xf numFmtId="166" fontId="13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/>
    <xf numFmtId="0" fontId="14" fillId="0" borderId="0" xfId="0" applyFont="1" applyFill="1"/>
    <xf numFmtId="0" fontId="18" fillId="0" borderId="1" xfId="0" applyFont="1" applyFill="1" applyBorder="1" applyAlignment="1">
      <alignment horizontal="left" vertical="center" wrapText="1"/>
    </xf>
    <xf numFmtId="166" fontId="17" fillId="0" borderId="1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/>
    <xf numFmtId="3" fontId="13" fillId="0" borderId="1" xfId="0" applyNumberFormat="1" applyFont="1" applyFill="1" applyBorder="1" applyAlignment="1">
      <alignment horizontal="center" vertical="center" wrapText="1"/>
    </xf>
    <xf numFmtId="167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 indent="1"/>
    </xf>
    <xf numFmtId="1" fontId="1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9" fillId="0" borderId="0" xfId="0" applyFont="1" applyFill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4"/>
  <sheetViews>
    <sheetView workbookViewId="0">
      <selection activeCell="E4" sqref="E4"/>
    </sheetView>
  </sheetViews>
  <sheetFormatPr defaultRowHeight="15"/>
  <cols>
    <col min="1" max="1" width="5.5703125" customWidth="1"/>
    <col min="2" max="2" width="74.7109375" customWidth="1"/>
    <col min="4" max="4" width="9.28515625" bestFit="1" customWidth="1"/>
    <col min="5" max="5" width="17.7109375" style="18" customWidth="1"/>
    <col min="6" max="6" width="10.5703125" customWidth="1"/>
    <col min="7" max="10" width="9.5703125" bestFit="1" customWidth="1"/>
    <col min="11" max="11" width="10.7109375" customWidth="1"/>
    <col min="12" max="12" width="11.28515625" customWidth="1"/>
  </cols>
  <sheetData>
    <row r="1" spans="1:18" ht="15.75">
      <c r="A1" s="67" t="s">
        <v>28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8" ht="15.75">
      <c r="A2" s="2"/>
      <c r="B2" s="2"/>
      <c r="C2" s="2"/>
      <c r="D2" s="2"/>
      <c r="E2" s="12"/>
      <c r="F2" s="2"/>
      <c r="G2" s="2"/>
      <c r="H2" s="2"/>
      <c r="I2" s="2"/>
      <c r="J2" s="2"/>
      <c r="K2" s="2"/>
      <c r="L2" s="2"/>
    </row>
    <row r="3" spans="1:18" ht="53.25" customHeight="1">
      <c r="A3" s="3"/>
      <c r="B3" s="4" t="s">
        <v>0</v>
      </c>
      <c r="C3" s="4" t="s">
        <v>8</v>
      </c>
      <c r="D3" s="4" t="s">
        <v>9</v>
      </c>
      <c r="E3" s="13" t="s">
        <v>29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4" t="s">
        <v>7</v>
      </c>
      <c r="M3" s="1"/>
      <c r="N3" s="1"/>
      <c r="O3" s="1"/>
      <c r="P3" s="1"/>
      <c r="Q3" s="1"/>
      <c r="R3" s="1"/>
    </row>
    <row r="4" spans="1:18" ht="62.25" customHeight="1">
      <c r="A4" s="5"/>
      <c r="B4" s="6" t="s">
        <v>21</v>
      </c>
      <c r="C4" s="5"/>
      <c r="D4" s="5"/>
      <c r="E4" s="14"/>
      <c r="F4" s="5"/>
      <c r="G4" s="5"/>
      <c r="H4" s="5"/>
      <c r="I4" s="5"/>
      <c r="J4" s="5"/>
      <c r="K4" s="5"/>
      <c r="L4" s="5"/>
      <c r="M4" s="1"/>
      <c r="N4" s="1"/>
      <c r="O4" s="1"/>
      <c r="P4" s="1"/>
      <c r="Q4" s="1"/>
      <c r="R4" s="1"/>
    </row>
    <row r="5" spans="1:18" ht="17.25" customHeight="1">
      <c r="A5" s="4">
        <v>16</v>
      </c>
      <c r="B5" s="7" t="s">
        <v>10</v>
      </c>
      <c r="C5" s="4">
        <v>1.302</v>
      </c>
      <c r="D5" s="4">
        <v>1.302</v>
      </c>
      <c r="E5" s="13">
        <v>1.302</v>
      </c>
      <c r="F5" s="4">
        <v>1.302</v>
      </c>
      <c r="G5" s="4">
        <v>1.302</v>
      </c>
      <c r="H5" s="4">
        <v>1.302</v>
      </c>
      <c r="I5" s="4">
        <v>1.302</v>
      </c>
      <c r="J5" s="4">
        <v>1.302</v>
      </c>
      <c r="K5" s="4">
        <v>1.302</v>
      </c>
      <c r="L5" s="4">
        <v>1.302</v>
      </c>
      <c r="M5" s="1"/>
      <c r="N5" s="1"/>
      <c r="O5" s="1"/>
      <c r="P5" s="1"/>
      <c r="Q5" s="1"/>
      <c r="R5" s="1"/>
    </row>
    <row r="6" spans="1:18" ht="15.75">
      <c r="A6" s="4">
        <v>17</v>
      </c>
      <c r="B6" s="7" t="s">
        <v>11</v>
      </c>
      <c r="C6" s="4"/>
      <c r="D6" s="8"/>
      <c r="E6" s="15"/>
      <c r="F6" s="8">
        <f>(E6+12.5)*F7-50</f>
        <v>-35.225000000000001</v>
      </c>
      <c r="G6" s="8">
        <f>F6*G7-50</f>
        <v>-91.389375000000001</v>
      </c>
      <c r="H6" s="8">
        <f t="shared" ref="H6:J6" si="0">G6*H7-50</f>
        <v>-157.016958125</v>
      </c>
      <c r="I6" s="8">
        <f t="shared" si="0"/>
        <v>-232.610722299375</v>
      </c>
      <c r="J6" s="8">
        <f t="shared" si="0"/>
        <v>-319.3632164226762</v>
      </c>
      <c r="K6" s="8">
        <f>F6+G6+H6</f>
        <v>-283.63133312499997</v>
      </c>
      <c r="L6" s="8">
        <f>D6+F6+G6+H6+I6+J6</f>
        <v>-835.6052718470512</v>
      </c>
      <c r="M6" s="1"/>
      <c r="N6" s="1"/>
      <c r="O6" s="1"/>
      <c r="P6" s="1"/>
      <c r="Q6" s="1"/>
      <c r="R6" s="1"/>
    </row>
    <row r="7" spans="1:18" ht="15.75">
      <c r="A7" s="4"/>
      <c r="B7" s="7" t="s">
        <v>25</v>
      </c>
      <c r="C7" s="4"/>
      <c r="D7" s="4"/>
      <c r="E7" s="19" t="e">
        <f>E6/C6</f>
        <v>#DIV/0!</v>
      </c>
      <c r="F7" s="4">
        <v>1.1819999999999999</v>
      </c>
      <c r="G7" s="4">
        <v>1.175</v>
      </c>
      <c r="H7" s="4">
        <v>1.171</v>
      </c>
      <c r="I7" s="4">
        <v>1.163</v>
      </c>
      <c r="J7" s="4">
        <v>1.1579999999999999</v>
      </c>
      <c r="K7" s="4"/>
      <c r="L7" s="4"/>
      <c r="M7" s="1"/>
      <c r="N7" s="1"/>
      <c r="O7" s="1"/>
      <c r="P7" s="1"/>
      <c r="Q7" s="1"/>
      <c r="R7" s="1"/>
    </row>
    <row r="8" spans="1:18" ht="19.5" customHeight="1">
      <c r="A8" s="4">
        <v>18</v>
      </c>
      <c r="B8" s="7" t="s">
        <v>22</v>
      </c>
      <c r="C8" s="4">
        <v>0</v>
      </c>
      <c r="D8" s="4">
        <f>D6-C6</f>
        <v>0</v>
      </c>
      <c r="E8" s="15">
        <f>E6-C6</f>
        <v>0</v>
      </c>
      <c r="F8" s="8">
        <f>F6-$D$6</f>
        <v>-35.225000000000001</v>
      </c>
      <c r="G8" s="8">
        <f t="shared" ref="G8:J8" si="1">G6-$D$6</f>
        <v>-91.389375000000001</v>
      </c>
      <c r="H8" s="8">
        <f t="shared" si="1"/>
        <v>-157.016958125</v>
      </c>
      <c r="I8" s="8">
        <f t="shared" si="1"/>
        <v>-232.610722299375</v>
      </c>
      <c r="J8" s="8">
        <f t="shared" si="1"/>
        <v>-319.3632164226762</v>
      </c>
      <c r="K8" s="8">
        <f t="shared" ref="K8:K19" si="2">F8+G8+H8</f>
        <v>-283.63133312499997</v>
      </c>
      <c r="L8" s="8">
        <f t="shared" ref="L8:L19" si="3">D8+F8+G8+H8+I8+J8</f>
        <v>-835.6052718470512</v>
      </c>
      <c r="M8" s="1"/>
      <c r="N8" s="1"/>
      <c r="O8" s="1"/>
      <c r="P8" s="1"/>
      <c r="Q8" s="1"/>
      <c r="R8" s="1"/>
    </row>
    <row r="9" spans="1:18" ht="15.75">
      <c r="A9" s="4">
        <v>19</v>
      </c>
      <c r="B9" s="7" t="s">
        <v>12</v>
      </c>
      <c r="C9" s="4"/>
      <c r="D9" s="4"/>
      <c r="E9" s="13"/>
      <c r="F9" s="4"/>
      <c r="G9" s="4"/>
      <c r="H9" s="4"/>
      <c r="I9" s="4"/>
      <c r="J9" s="4"/>
      <c r="K9" s="4"/>
      <c r="L9" s="4"/>
      <c r="M9" s="1"/>
      <c r="N9" s="1"/>
      <c r="O9" s="1"/>
      <c r="P9" s="1"/>
      <c r="Q9" s="1"/>
      <c r="R9" s="1"/>
    </row>
    <row r="10" spans="1:18" ht="31.5">
      <c r="A10" s="4">
        <v>20</v>
      </c>
      <c r="B10" s="7" t="s">
        <v>13</v>
      </c>
      <c r="C10" s="4">
        <v>0</v>
      </c>
      <c r="D10" s="4">
        <f>154.5+31.4+D11</f>
        <v>188.3</v>
      </c>
      <c r="E10" s="13">
        <f>154.5+31.4+E11</f>
        <v>188.4</v>
      </c>
      <c r="F10" s="4">
        <f>F11</f>
        <v>28.7</v>
      </c>
      <c r="G10" s="4">
        <f t="shared" ref="G10:J10" si="4">G11</f>
        <v>33.9</v>
      </c>
      <c r="H10" s="4">
        <f t="shared" si="4"/>
        <v>49.199999999999996</v>
      </c>
      <c r="I10" s="4">
        <f t="shared" si="4"/>
        <v>54.4</v>
      </c>
      <c r="J10" s="4">
        <f t="shared" si="4"/>
        <v>54.7</v>
      </c>
      <c r="K10" s="4">
        <f t="shared" si="2"/>
        <v>111.79999999999998</v>
      </c>
      <c r="L10" s="4">
        <f t="shared" si="3"/>
        <v>409.2</v>
      </c>
      <c r="M10" s="1"/>
      <c r="N10" s="1"/>
      <c r="O10" s="1"/>
      <c r="P10" s="1"/>
      <c r="Q10" s="1"/>
      <c r="R10" s="1"/>
    </row>
    <row r="11" spans="1:18" ht="31.5">
      <c r="A11" s="4">
        <v>21</v>
      </c>
      <c r="B11" s="9" t="s">
        <v>14</v>
      </c>
      <c r="C11" s="4">
        <f>C12+C13+C14</f>
        <v>0</v>
      </c>
      <c r="D11" s="4">
        <f t="shared" ref="D11:J11" si="5">D12+D13+D14</f>
        <v>2.4</v>
      </c>
      <c r="E11" s="13">
        <f t="shared" si="5"/>
        <v>2.5</v>
      </c>
      <c r="F11" s="4">
        <f t="shared" si="5"/>
        <v>28.7</v>
      </c>
      <c r="G11" s="4">
        <f t="shared" si="5"/>
        <v>33.9</v>
      </c>
      <c r="H11" s="4">
        <f t="shared" si="5"/>
        <v>49.199999999999996</v>
      </c>
      <c r="I11" s="4">
        <f t="shared" si="5"/>
        <v>54.4</v>
      </c>
      <c r="J11" s="4">
        <f t="shared" si="5"/>
        <v>54.7</v>
      </c>
      <c r="K11" s="4">
        <f t="shared" si="2"/>
        <v>111.79999999999998</v>
      </c>
      <c r="L11" s="4">
        <f t="shared" si="3"/>
        <v>223.3</v>
      </c>
      <c r="M11" s="1"/>
      <c r="N11" s="1"/>
      <c r="O11" s="1"/>
      <c r="P11" s="1"/>
      <c r="Q11" s="1"/>
      <c r="R11" s="1"/>
    </row>
    <row r="12" spans="1:18" ht="31.5">
      <c r="A12" s="4">
        <v>22</v>
      </c>
      <c r="B12" s="9" t="s">
        <v>24</v>
      </c>
      <c r="C12" s="4">
        <v>0</v>
      </c>
      <c r="D12" s="4">
        <v>2</v>
      </c>
      <c r="E12" s="13">
        <v>2</v>
      </c>
      <c r="F12" s="4">
        <v>2.1</v>
      </c>
      <c r="G12" s="4">
        <v>2.2999999999999998</v>
      </c>
      <c r="H12" s="4">
        <v>2.5</v>
      </c>
      <c r="I12" s="4">
        <v>2.7</v>
      </c>
      <c r="J12" s="4">
        <v>2.9</v>
      </c>
      <c r="K12" s="4">
        <f t="shared" si="2"/>
        <v>6.9</v>
      </c>
      <c r="L12" s="4">
        <f t="shared" si="3"/>
        <v>14.499999999999998</v>
      </c>
      <c r="M12" s="1"/>
      <c r="N12" s="1"/>
      <c r="O12" s="1"/>
      <c r="P12" s="1"/>
      <c r="Q12" s="1"/>
      <c r="R12" s="1"/>
    </row>
    <row r="13" spans="1:18" ht="31.5">
      <c r="A13" s="4">
        <v>23</v>
      </c>
      <c r="B13" s="9" t="s">
        <v>15</v>
      </c>
      <c r="C13" s="4">
        <v>0</v>
      </c>
      <c r="D13" s="4">
        <v>0.1</v>
      </c>
      <c r="E13" s="13">
        <v>0.2</v>
      </c>
      <c r="F13" s="4">
        <v>0.3</v>
      </c>
      <c r="G13" s="4">
        <v>0.3</v>
      </c>
      <c r="H13" s="4">
        <v>0.3</v>
      </c>
      <c r="I13" s="4">
        <v>0.3</v>
      </c>
      <c r="J13" s="4">
        <v>0.3</v>
      </c>
      <c r="K13" s="4">
        <f t="shared" si="2"/>
        <v>0.89999999999999991</v>
      </c>
      <c r="L13" s="4">
        <f t="shared" si="3"/>
        <v>1.6</v>
      </c>
      <c r="M13" s="1"/>
      <c r="N13" s="1"/>
      <c r="O13" s="1"/>
      <c r="P13" s="1"/>
      <c r="Q13" s="1"/>
      <c r="R13" s="1"/>
    </row>
    <row r="14" spans="1:18" ht="52.5" customHeight="1">
      <c r="A14" s="4">
        <v>24</v>
      </c>
      <c r="B14" s="9" t="s">
        <v>26</v>
      </c>
      <c r="C14" s="4">
        <v>0</v>
      </c>
      <c r="D14" s="4">
        <v>0.3</v>
      </c>
      <c r="E14" s="13">
        <v>0.3</v>
      </c>
      <c r="F14" s="4">
        <v>26.3</v>
      </c>
      <c r="G14" s="4">
        <v>31.3</v>
      </c>
      <c r="H14" s="4">
        <v>46.4</v>
      </c>
      <c r="I14" s="4">
        <v>51.4</v>
      </c>
      <c r="J14" s="4">
        <v>51.5</v>
      </c>
      <c r="K14" s="4">
        <f t="shared" si="2"/>
        <v>104</v>
      </c>
      <c r="L14" s="4">
        <f t="shared" si="3"/>
        <v>207.20000000000002</v>
      </c>
      <c r="M14" s="1"/>
      <c r="N14" s="1"/>
      <c r="O14" s="1"/>
      <c r="P14" s="1"/>
      <c r="Q14" s="1"/>
      <c r="R14" s="1"/>
    </row>
    <row r="15" spans="1:18" ht="15.75">
      <c r="A15" s="4">
        <v>25</v>
      </c>
      <c r="B15" s="7" t="s">
        <v>16</v>
      </c>
      <c r="C15" s="4"/>
      <c r="D15" s="4">
        <v>35.700000000000003</v>
      </c>
      <c r="E15" s="13">
        <v>35.4</v>
      </c>
      <c r="F15" s="4">
        <v>19</v>
      </c>
      <c r="G15" s="4">
        <v>19</v>
      </c>
      <c r="H15" s="4">
        <v>19</v>
      </c>
      <c r="I15" s="4">
        <v>19</v>
      </c>
      <c r="J15" s="4">
        <v>19</v>
      </c>
      <c r="K15" s="4">
        <f t="shared" si="2"/>
        <v>57</v>
      </c>
      <c r="L15" s="4">
        <f t="shared" si="3"/>
        <v>130.69999999999999</v>
      </c>
      <c r="M15" s="1"/>
      <c r="N15" s="1"/>
      <c r="O15" s="1"/>
      <c r="P15" s="1"/>
      <c r="Q15" s="1"/>
      <c r="R15" s="1"/>
    </row>
    <row r="16" spans="1:18" ht="54" customHeight="1">
      <c r="A16" s="4">
        <v>26</v>
      </c>
      <c r="B16" s="7" t="s">
        <v>17</v>
      </c>
      <c r="C16" s="4">
        <v>0</v>
      </c>
      <c r="D16" s="4">
        <v>0</v>
      </c>
      <c r="E16" s="13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f t="shared" si="2"/>
        <v>0</v>
      </c>
      <c r="L16" s="4">
        <f t="shared" si="3"/>
        <v>0</v>
      </c>
      <c r="M16" s="1"/>
      <c r="N16" s="1"/>
      <c r="O16" s="1"/>
      <c r="P16" s="1"/>
      <c r="Q16" s="1"/>
      <c r="R16" s="1"/>
    </row>
    <row r="17" spans="1:18" ht="31.5">
      <c r="A17" s="4">
        <v>27</v>
      </c>
      <c r="B17" s="7" t="s">
        <v>18</v>
      </c>
      <c r="C17" s="4">
        <f>C10+C15+C16</f>
        <v>0</v>
      </c>
      <c r="D17" s="4">
        <f>D10+D15+D16</f>
        <v>224</v>
      </c>
      <c r="E17" s="13">
        <f>E10+E15+E16</f>
        <v>223.8</v>
      </c>
      <c r="F17" s="4">
        <f t="shared" ref="F17:J17" si="6">F10+F15+F16</f>
        <v>47.7</v>
      </c>
      <c r="G17" s="4">
        <f t="shared" si="6"/>
        <v>52.9</v>
      </c>
      <c r="H17" s="4">
        <f t="shared" si="6"/>
        <v>68.199999999999989</v>
      </c>
      <c r="I17" s="4">
        <f t="shared" si="6"/>
        <v>73.400000000000006</v>
      </c>
      <c r="J17" s="4">
        <f t="shared" si="6"/>
        <v>73.7</v>
      </c>
      <c r="K17" s="4">
        <f t="shared" si="2"/>
        <v>168.79999999999998</v>
      </c>
      <c r="L17" s="4">
        <f t="shared" si="3"/>
        <v>539.9</v>
      </c>
      <c r="M17" s="1"/>
      <c r="N17" s="1"/>
      <c r="O17" s="1"/>
      <c r="P17" s="1"/>
      <c r="Q17" s="1"/>
      <c r="R17" s="1"/>
    </row>
    <row r="18" spans="1:18" ht="31.5">
      <c r="A18" s="4">
        <v>28</v>
      </c>
      <c r="B18" s="7" t="s">
        <v>19</v>
      </c>
      <c r="C18" s="4">
        <v>0</v>
      </c>
      <c r="D18" s="8">
        <f t="shared" ref="D18:J18" si="7">D11/D17*100</f>
        <v>1.0714285714285714</v>
      </c>
      <c r="E18" s="15">
        <f t="shared" si="7"/>
        <v>1.1170688114387846</v>
      </c>
      <c r="F18" s="8">
        <f t="shared" si="7"/>
        <v>60.167714884696011</v>
      </c>
      <c r="G18" s="8">
        <f t="shared" si="7"/>
        <v>64.083175803402654</v>
      </c>
      <c r="H18" s="8">
        <f t="shared" si="7"/>
        <v>72.140762463343108</v>
      </c>
      <c r="I18" s="8">
        <f t="shared" si="7"/>
        <v>74.114441416893726</v>
      </c>
      <c r="J18" s="8">
        <f t="shared" si="7"/>
        <v>74.219810040705568</v>
      </c>
      <c r="K18" s="8">
        <f t="shared" si="2"/>
        <v>196.39165315144177</v>
      </c>
      <c r="L18" s="8">
        <f t="shared" si="3"/>
        <v>345.79733318046965</v>
      </c>
      <c r="M18" s="1"/>
      <c r="N18" s="1"/>
      <c r="O18" s="1"/>
      <c r="P18" s="1"/>
      <c r="Q18" s="1"/>
      <c r="R18" s="1"/>
    </row>
    <row r="19" spans="1:18" ht="15.75">
      <c r="A19" s="4">
        <v>28</v>
      </c>
      <c r="B19" s="7" t="s">
        <v>20</v>
      </c>
      <c r="C19" s="4">
        <v>8374.9</v>
      </c>
      <c r="D19" s="4">
        <v>12393.5</v>
      </c>
      <c r="E19" s="13">
        <v>12393.5</v>
      </c>
      <c r="F19" s="4">
        <v>10587.4</v>
      </c>
      <c r="G19" s="4">
        <v>9209</v>
      </c>
      <c r="H19" s="4">
        <v>6261.6</v>
      </c>
      <c r="I19" s="4">
        <v>0</v>
      </c>
      <c r="J19" s="4">
        <v>0</v>
      </c>
      <c r="K19" s="4">
        <f t="shared" si="2"/>
        <v>26058</v>
      </c>
      <c r="L19" s="4">
        <f t="shared" si="3"/>
        <v>38451.5</v>
      </c>
      <c r="M19" s="1"/>
      <c r="N19" s="1"/>
      <c r="O19" s="1"/>
      <c r="P19" s="1"/>
      <c r="Q19" s="1"/>
      <c r="R19" s="1"/>
    </row>
    <row r="20" spans="1:18" ht="32.25" customHeight="1">
      <c r="A20" s="10"/>
      <c r="B20" s="21" t="s">
        <v>23</v>
      </c>
      <c r="C20" s="11"/>
      <c r="D20" s="11">
        <f>D8-D17</f>
        <v>-224</v>
      </c>
      <c r="E20" s="16">
        <f>E8-E17</f>
        <v>-223.8</v>
      </c>
      <c r="F20" s="20">
        <f t="shared" ref="F20:L20" si="8">F8-F17</f>
        <v>-82.925000000000011</v>
      </c>
      <c r="G20" s="20">
        <f t="shared" si="8"/>
        <v>-144.28937500000001</v>
      </c>
      <c r="H20" s="20">
        <f t="shared" si="8"/>
        <v>-225.21695812499999</v>
      </c>
      <c r="I20" s="20">
        <f t="shared" si="8"/>
        <v>-306.010722299375</v>
      </c>
      <c r="J20" s="20">
        <f t="shared" si="8"/>
        <v>-393.06321642267619</v>
      </c>
      <c r="K20" s="20">
        <f t="shared" si="8"/>
        <v>-452.43133312499992</v>
      </c>
      <c r="L20" s="20">
        <f t="shared" si="8"/>
        <v>-1375.5052718470511</v>
      </c>
      <c r="M20" s="1"/>
      <c r="N20" s="1"/>
      <c r="O20" s="1"/>
      <c r="P20" s="1"/>
      <c r="Q20" s="1"/>
      <c r="R20" s="1"/>
    </row>
    <row r="21" spans="1:18">
      <c r="B21" s="1"/>
      <c r="C21" s="1"/>
      <c r="D21" s="1"/>
      <c r="E21" s="17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>
      <c r="B22" s="1"/>
      <c r="C22" s="1"/>
      <c r="D22" s="1"/>
      <c r="E22" s="17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>
      <c r="B23" s="1"/>
      <c r="C23" s="1"/>
      <c r="D23" s="1"/>
      <c r="E23" s="17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>
      <c r="B24" s="1"/>
      <c r="C24" s="1"/>
      <c r="D24" s="1"/>
      <c r="E24" s="17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>
      <c r="B25" s="1"/>
      <c r="C25" s="1"/>
      <c r="D25" s="1"/>
      <c r="E25" s="17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>
      <c r="B26" s="1"/>
      <c r="C26" s="1"/>
      <c r="D26" s="1"/>
      <c r="E26" s="17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>
      <c r="B27" s="1"/>
      <c r="C27" s="1"/>
      <c r="D27" s="1"/>
      <c r="E27" s="17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>
      <c r="B28" s="1"/>
      <c r="C28" s="1"/>
      <c r="D28" s="1"/>
      <c r="E28" s="17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>
      <c r="B29" s="1"/>
      <c r="C29" s="1"/>
      <c r="D29" s="1"/>
      <c r="E29" s="17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>
      <c r="B30" s="1"/>
      <c r="C30" s="1"/>
      <c r="D30" s="1"/>
      <c r="E30" s="17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>
      <c r="B31" s="1"/>
      <c r="C31" s="1"/>
      <c r="D31" s="1"/>
      <c r="E31" s="17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>
      <c r="B32" s="1"/>
      <c r="C32" s="1"/>
      <c r="D32" s="1"/>
      <c r="E32" s="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>
      <c r="B33" s="1"/>
      <c r="C33" s="1"/>
      <c r="D33" s="1"/>
      <c r="E33" s="17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>
      <c r="B34" s="1"/>
      <c r="C34" s="1"/>
      <c r="D34" s="1"/>
      <c r="E34" s="17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>
      <c r="B35" s="1"/>
      <c r="C35" s="1"/>
      <c r="D35" s="1"/>
      <c r="E35" s="17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>
      <c r="B36" s="1"/>
      <c r="C36" s="1"/>
      <c r="D36" s="1"/>
      <c r="E36" s="17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>
      <c r="B37" s="1"/>
      <c r="C37" s="1"/>
      <c r="D37" s="1"/>
      <c r="E37" s="17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>
      <c r="B38" s="1"/>
      <c r="C38" s="1"/>
      <c r="D38" s="1"/>
      <c r="E38" s="17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>
      <c r="B39" s="1"/>
      <c r="C39" s="1"/>
      <c r="D39" s="1"/>
      <c r="E39" s="17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>
      <c r="B40" s="1"/>
      <c r="C40" s="1"/>
      <c r="D40" s="1"/>
      <c r="E40" s="17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>
      <c r="B41" s="1"/>
      <c r="C41" s="1"/>
      <c r="D41" s="1"/>
      <c r="E41" s="17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>
      <c r="B42" s="1"/>
      <c r="C42" s="1"/>
      <c r="D42" s="1"/>
      <c r="E42" s="17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>
      <c r="B43" s="1"/>
      <c r="C43" s="1"/>
      <c r="D43" s="1"/>
      <c r="E43" s="1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>
      <c r="B44" s="1"/>
      <c r="C44" s="1"/>
      <c r="D44" s="1"/>
      <c r="E44" s="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>
      <c r="B45" s="1"/>
      <c r="C45" s="1"/>
      <c r="D45" s="1"/>
      <c r="E45" s="1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>
      <c r="B46" s="1"/>
      <c r="C46" s="1"/>
      <c r="D46" s="1"/>
      <c r="E46" s="1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>
      <c r="B47" s="1"/>
      <c r="C47" s="1"/>
      <c r="D47" s="1"/>
      <c r="E47" s="1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>
      <c r="B48" s="1"/>
      <c r="C48" s="1"/>
      <c r="D48" s="1"/>
      <c r="E48" s="1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>
      <c r="B49" s="1"/>
      <c r="C49" s="1"/>
      <c r="D49" s="1"/>
      <c r="E49" s="1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>
      <c r="B50" s="1"/>
      <c r="C50" s="1"/>
      <c r="D50" s="1"/>
      <c r="E50" s="1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>
      <c r="B51" s="1"/>
      <c r="C51" s="1"/>
      <c r="D51" s="1"/>
      <c r="E51" s="1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>
      <c r="B52" s="1"/>
      <c r="C52" s="1"/>
      <c r="D52" s="1"/>
      <c r="E52" s="1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>
      <c r="B53" s="1"/>
      <c r="C53" s="1"/>
      <c r="D53" s="1"/>
      <c r="E53" s="1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>
      <c r="B54" s="1"/>
      <c r="C54" s="1"/>
      <c r="D54" s="1"/>
      <c r="E54" s="1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>
      <c r="B55" s="1"/>
      <c r="C55" s="1"/>
      <c r="D55" s="1"/>
      <c r="E55" s="1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>
      <c r="B56" s="1"/>
      <c r="C56" s="1"/>
      <c r="D56" s="1"/>
      <c r="E56" s="1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>
      <c r="B57" s="1"/>
      <c r="C57" s="1"/>
      <c r="D57" s="1"/>
      <c r="E57" s="1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>
      <c r="B58" s="1"/>
      <c r="C58" s="1"/>
      <c r="D58" s="1"/>
      <c r="E58" s="1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>
      <c r="B59" s="1"/>
      <c r="C59" s="1"/>
      <c r="D59" s="1"/>
      <c r="E59" s="1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>
      <c r="B60" s="1"/>
      <c r="C60" s="1"/>
      <c r="D60" s="1"/>
      <c r="E60" s="1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>
      <c r="B61" s="1"/>
      <c r="C61" s="1"/>
      <c r="D61" s="1"/>
      <c r="E61" s="1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>
      <c r="B62" s="1"/>
      <c r="C62" s="1"/>
      <c r="D62" s="1"/>
      <c r="E62" s="1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>
      <c r="B63" s="1"/>
      <c r="C63" s="1"/>
      <c r="D63" s="1"/>
      <c r="E63" s="1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>
      <c r="B64" s="1"/>
      <c r="C64" s="1"/>
      <c r="D64" s="1"/>
      <c r="E64" s="1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>
      <c r="B65" s="1"/>
      <c r="C65" s="1"/>
      <c r="D65" s="1"/>
      <c r="E65" s="1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>
      <c r="B66" s="1"/>
      <c r="C66" s="1"/>
      <c r="D66" s="1"/>
      <c r="E66" s="1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>
      <c r="B67" s="1"/>
      <c r="C67" s="1"/>
      <c r="D67" s="1"/>
      <c r="E67" s="1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>
      <c r="B68" s="1"/>
      <c r="C68" s="1"/>
      <c r="D68" s="1"/>
      <c r="E68" s="1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>
      <c r="B69" s="1"/>
      <c r="C69" s="1"/>
      <c r="D69" s="1"/>
      <c r="E69" s="1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>
      <c r="B70" s="1"/>
      <c r="C70" s="1"/>
      <c r="D70" s="1"/>
      <c r="E70" s="1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>
      <c r="B71" s="1"/>
      <c r="C71" s="1"/>
      <c r="D71" s="1"/>
      <c r="E71" s="1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>
      <c r="B72" s="1"/>
      <c r="C72" s="1"/>
      <c r="D72" s="1"/>
      <c r="E72" s="1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>
      <c r="B73" s="1"/>
      <c r="C73" s="1"/>
      <c r="D73" s="1"/>
      <c r="E73" s="1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>
      <c r="B74" s="1"/>
      <c r="C74" s="1"/>
      <c r="D74" s="1"/>
      <c r="E74" s="1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>
      <c r="B75" s="1"/>
      <c r="C75" s="1"/>
      <c r="D75" s="1"/>
      <c r="E75" s="1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2:18">
      <c r="B76" s="1"/>
      <c r="C76" s="1"/>
      <c r="D76" s="1"/>
      <c r="E76" s="1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2:18">
      <c r="B77" s="1"/>
      <c r="C77" s="1"/>
      <c r="D77" s="1"/>
      <c r="E77" s="1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2:18">
      <c r="B78" s="1"/>
      <c r="C78" s="1"/>
      <c r="D78" s="1"/>
      <c r="E78" s="1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2:18">
      <c r="B79" s="1"/>
      <c r="C79" s="1"/>
      <c r="D79" s="1"/>
      <c r="E79" s="1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2:18">
      <c r="B80" s="1"/>
      <c r="C80" s="1"/>
      <c r="D80" s="1"/>
      <c r="E80" s="1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2:18">
      <c r="B81" s="1"/>
      <c r="C81" s="1"/>
      <c r="D81" s="1"/>
      <c r="E81" s="1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2:18">
      <c r="B82" s="1"/>
      <c r="C82" s="1"/>
      <c r="D82" s="1"/>
      <c r="E82" s="1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2:18">
      <c r="B83" s="1"/>
      <c r="C83" s="1"/>
      <c r="D83" s="1"/>
      <c r="E83" s="1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2:18">
      <c r="B84" s="1"/>
      <c r="C84" s="1"/>
      <c r="D84" s="1"/>
      <c r="E84" s="1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2:18">
      <c r="B85" s="1"/>
      <c r="C85" s="1"/>
      <c r="D85" s="1"/>
      <c r="E85" s="1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2:18">
      <c r="B86" s="1"/>
      <c r="C86" s="1"/>
      <c r="D86" s="1"/>
      <c r="E86" s="1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2:18">
      <c r="B87" s="1"/>
      <c r="C87" s="1"/>
      <c r="D87" s="1"/>
      <c r="E87" s="1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2:18">
      <c r="B88" s="1"/>
      <c r="C88" s="1"/>
      <c r="D88" s="1"/>
      <c r="E88" s="1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2:18">
      <c r="B89" s="1"/>
      <c r="C89" s="1"/>
      <c r="D89" s="1"/>
      <c r="E89" s="1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2:18">
      <c r="B90" s="1"/>
      <c r="C90" s="1"/>
      <c r="D90" s="1"/>
      <c r="E90" s="1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2:18">
      <c r="B91" s="1"/>
      <c r="C91" s="1"/>
      <c r="D91" s="1"/>
      <c r="E91" s="1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2:18">
      <c r="B92" s="1"/>
      <c r="C92" s="1"/>
      <c r="D92" s="1"/>
      <c r="E92" s="1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2:18">
      <c r="B93" s="1"/>
      <c r="C93" s="1"/>
      <c r="D93" s="1"/>
      <c r="E93" s="1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2:18">
      <c r="B94" s="1"/>
      <c r="C94" s="1"/>
      <c r="D94" s="1"/>
      <c r="E94" s="1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2:18">
      <c r="B95" s="1"/>
      <c r="C95" s="1"/>
      <c r="D95" s="1"/>
      <c r="E95" s="1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2:18">
      <c r="B96" s="1"/>
      <c r="C96" s="1"/>
      <c r="D96" s="1"/>
      <c r="E96" s="1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2:18">
      <c r="B97" s="1"/>
      <c r="C97" s="1"/>
      <c r="D97" s="1"/>
      <c r="E97" s="1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2:18">
      <c r="B98" s="1"/>
      <c r="C98" s="1"/>
      <c r="D98" s="1"/>
      <c r="E98" s="1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2:18">
      <c r="B99" s="1"/>
      <c r="C99" s="1"/>
      <c r="D99" s="1"/>
      <c r="E99" s="1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2:18">
      <c r="B100" s="1"/>
      <c r="C100" s="1"/>
      <c r="D100" s="1"/>
      <c r="E100" s="1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2:18">
      <c r="B101" s="1"/>
      <c r="C101" s="1"/>
      <c r="D101" s="1"/>
      <c r="E101" s="1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2:18">
      <c r="B102" s="1"/>
      <c r="C102" s="1"/>
      <c r="D102" s="1"/>
      <c r="E102" s="1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2:18">
      <c r="B103" s="1"/>
      <c r="C103" s="1"/>
      <c r="D103" s="1"/>
      <c r="E103" s="1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2:18">
      <c r="B104" s="1"/>
      <c r="C104" s="1"/>
      <c r="D104" s="1"/>
      <c r="E104" s="1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2:18">
      <c r="B105" s="1"/>
      <c r="C105" s="1"/>
      <c r="D105" s="1"/>
      <c r="E105" s="1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2:18">
      <c r="B106" s="1"/>
      <c r="C106" s="1"/>
      <c r="D106" s="1"/>
      <c r="E106" s="1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2:18">
      <c r="B107" s="1"/>
      <c r="C107" s="1"/>
      <c r="D107" s="1"/>
      <c r="E107" s="1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2:18">
      <c r="B108" s="1"/>
      <c r="C108" s="1"/>
      <c r="D108" s="1"/>
      <c r="E108" s="1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2:18">
      <c r="B109" s="1"/>
      <c r="C109" s="1"/>
      <c r="D109" s="1"/>
      <c r="E109" s="1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2:18">
      <c r="B110" s="1"/>
      <c r="C110" s="1"/>
      <c r="D110" s="1"/>
      <c r="E110" s="1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2:18">
      <c r="B111" s="1"/>
      <c r="C111" s="1"/>
      <c r="D111" s="1"/>
      <c r="E111" s="1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2:18">
      <c r="B112" s="1"/>
      <c r="C112" s="1"/>
      <c r="D112" s="1"/>
      <c r="E112" s="1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2:18">
      <c r="B113" s="1"/>
      <c r="C113" s="1"/>
      <c r="D113" s="1"/>
      <c r="E113" s="1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2:18">
      <c r="B114" s="1"/>
      <c r="C114" s="1"/>
      <c r="D114" s="1"/>
      <c r="E114" s="1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2:18">
      <c r="B115" s="1"/>
      <c r="C115" s="1"/>
      <c r="D115" s="1"/>
      <c r="E115" s="1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2:18">
      <c r="B116" s="1"/>
      <c r="C116" s="1"/>
      <c r="D116" s="1"/>
      <c r="E116" s="1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2:18">
      <c r="B117" s="1"/>
      <c r="C117" s="1"/>
      <c r="D117" s="1"/>
      <c r="E117" s="1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2:18">
      <c r="B118" s="1"/>
      <c r="C118" s="1"/>
      <c r="D118" s="1"/>
      <c r="E118" s="1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2:18">
      <c r="B119" s="1"/>
      <c r="C119" s="1"/>
      <c r="D119" s="1"/>
      <c r="E119" s="1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2:18">
      <c r="B120" s="1"/>
      <c r="C120" s="1"/>
      <c r="D120" s="1"/>
      <c r="E120" s="1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2:18">
      <c r="B121" s="1"/>
      <c r="C121" s="1"/>
      <c r="D121" s="1"/>
      <c r="E121" s="1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2:18">
      <c r="B122" s="1"/>
      <c r="C122" s="1"/>
      <c r="D122" s="1"/>
      <c r="E122" s="1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2:18">
      <c r="B123" s="1"/>
      <c r="C123" s="1"/>
      <c r="D123" s="1"/>
      <c r="E123" s="1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2:18">
      <c r="B124" s="1"/>
      <c r="C124" s="1"/>
      <c r="D124" s="1"/>
      <c r="E124" s="1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2:18">
      <c r="B125" s="1"/>
      <c r="C125" s="1"/>
      <c r="D125" s="1"/>
      <c r="E125" s="1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2:18">
      <c r="B126" s="1"/>
      <c r="C126" s="1"/>
      <c r="D126" s="1"/>
      <c r="E126" s="1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2:18">
      <c r="B127" s="1"/>
      <c r="C127" s="1"/>
      <c r="D127" s="1"/>
      <c r="E127" s="1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2:18">
      <c r="B128" s="1"/>
      <c r="C128" s="1"/>
      <c r="D128" s="1"/>
      <c r="E128" s="1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2:18">
      <c r="B129" s="1"/>
      <c r="C129" s="1"/>
      <c r="D129" s="1"/>
      <c r="E129" s="1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2:18">
      <c r="B130" s="1"/>
      <c r="C130" s="1"/>
      <c r="D130" s="1"/>
      <c r="E130" s="1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2:18">
      <c r="B131" s="1"/>
      <c r="C131" s="1"/>
      <c r="D131" s="1"/>
      <c r="E131" s="1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2:18">
      <c r="B132" s="1"/>
      <c r="C132" s="1"/>
      <c r="D132" s="1"/>
      <c r="E132" s="1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2:18">
      <c r="B133" s="1"/>
      <c r="C133" s="1"/>
      <c r="D133" s="1"/>
      <c r="E133" s="1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2:18">
      <c r="B134" s="1"/>
      <c r="C134" s="1"/>
      <c r="D134" s="1"/>
      <c r="E134" s="1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2:18">
      <c r="B135" s="1"/>
      <c r="C135" s="1"/>
      <c r="D135" s="1"/>
      <c r="E135" s="1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2:18">
      <c r="B136" s="1"/>
      <c r="C136" s="1"/>
      <c r="D136" s="1"/>
      <c r="E136" s="1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2:18">
      <c r="B137" s="1"/>
      <c r="C137" s="1"/>
      <c r="D137" s="1"/>
      <c r="E137" s="1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2:18">
      <c r="B138" s="1"/>
      <c r="C138" s="1"/>
      <c r="D138" s="1"/>
      <c r="E138" s="1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2:18">
      <c r="B139" s="1"/>
      <c r="C139" s="1"/>
      <c r="D139" s="1"/>
      <c r="E139" s="1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2:18">
      <c r="B140" s="1"/>
      <c r="C140" s="1"/>
      <c r="D140" s="1"/>
      <c r="E140" s="1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2:18">
      <c r="B141" s="1"/>
      <c r="C141" s="1"/>
      <c r="D141" s="1"/>
      <c r="E141" s="1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2:18">
      <c r="B142" s="1"/>
      <c r="C142" s="1"/>
      <c r="D142" s="1"/>
      <c r="E142" s="1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2:18">
      <c r="B143" s="1"/>
      <c r="C143" s="1"/>
      <c r="D143" s="1"/>
      <c r="E143" s="1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2:18">
      <c r="B144" s="1"/>
      <c r="C144" s="1"/>
      <c r="D144" s="1"/>
      <c r="E144" s="1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2:18">
      <c r="B145" s="1"/>
      <c r="C145" s="1"/>
      <c r="D145" s="1"/>
      <c r="E145" s="1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2:18">
      <c r="B146" s="1"/>
      <c r="C146" s="1"/>
      <c r="D146" s="1"/>
      <c r="E146" s="1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2:18">
      <c r="B147" s="1"/>
      <c r="C147" s="1"/>
      <c r="D147" s="1"/>
      <c r="E147" s="1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2:18">
      <c r="B148" s="1"/>
      <c r="C148" s="1"/>
      <c r="D148" s="1"/>
      <c r="E148" s="1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2:18">
      <c r="B149" s="1"/>
      <c r="C149" s="1"/>
      <c r="D149" s="1"/>
      <c r="E149" s="1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2:18">
      <c r="B150" s="1"/>
      <c r="C150" s="1"/>
      <c r="D150" s="1"/>
      <c r="E150" s="1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2:18">
      <c r="B151" s="1"/>
      <c r="C151" s="1"/>
      <c r="D151" s="1"/>
      <c r="E151" s="1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2:18">
      <c r="B152" s="1"/>
      <c r="C152" s="1"/>
      <c r="D152" s="1"/>
      <c r="E152" s="1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2:18">
      <c r="B153" s="1"/>
      <c r="C153" s="1"/>
      <c r="D153" s="1"/>
      <c r="E153" s="1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2:18">
      <c r="B154" s="1"/>
      <c r="C154" s="1"/>
      <c r="D154" s="1"/>
      <c r="E154" s="1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2:18">
      <c r="B155" s="1"/>
      <c r="C155" s="1"/>
      <c r="D155" s="1"/>
      <c r="E155" s="1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2:18">
      <c r="B156" s="1"/>
      <c r="C156" s="1"/>
      <c r="D156" s="1"/>
      <c r="E156" s="1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2:18">
      <c r="B157" s="1"/>
      <c r="C157" s="1"/>
      <c r="D157" s="1"/>
      <c r="E157" s="1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2:18">
      <c r="B158" s="1"/>
      <c r="C158" s="1"/>
      <c r="D158" s="1"/>
      <c r="E158" s="1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2:18">
      <c r="B159" s="1"/>
      <c r="C159" s="1"/>
      <c r="D159" s="1"/>
      <c r="E159" s="1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2:18">
      <c r="B160" s="1"/>
      <c r="C160" s="1"/>
      <c r="D160" s="1"/>
      <c r="E160" s="1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2:18">
      <c r="B161" s="1"/>
      <c r="C161" s="1"/>
      <c r="D161" s="1"/>
      <c r="E161" s="1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2:18">
      <c r="B162" s="1"/>
      <c r="C162" s="1"/>
      <c r="D162" s="1"/>
      <c r="E162" s="1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2:18">
      <c r="B163" s="1"/>
      <c r="C163" s="1"/>
      <c r="D163" s="1"/>
      <c r="E163" s="1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2:18">
      <c r="B164" s="1"/>
      <c r="C164" s="1"/>
      <c r="D164" s="1"/>
      <c r="E164" s="1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2:18">
      <c r="B165" s="1"/>
      <c r="C165" s="1"/>
      <c r="D165" s="1"/>
      <c r="E165" s="1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2:18">
      <c r="B166" s="1"/>
      <c r="C166" s="1"/>
      <c r="D166" s="1"/>
      <c r="E166" s="1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2:18">
      <c r="B167" s="1"/>
      <c r="C167" s="1"/>
      <c r="D167" s="1"/>
      <c r="E167" s="1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2:18">
      <c r="B168" s="1"/>
      <c r="C168" s="1"/>
      <c r="D168" s="1"/>
      <c r="E168" s="1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2:18">
      <c r="B169" s="1"/>
      <c r="C169" s="1"/>
      <c r="D169" s="1"/>
      <c r="E169" s="1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2:18">
      <c r="B170" s="1"/>
      <c r="C170" s="1"/>
      <c r="D170" s="1"/>
      <c r="E170" s="1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2:18">
      <c r="B171" s="1"/>
      <c r="C171" s="1"/>
      <c r="D171" s="1"/>
      <c r="E171" s="1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2:18">
      <c r="B172" s="1"/>
      <c r="C172" s="1"/>
      <c r="D172" s="1"/>
      <c r="E172" s="1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2:18">
      <c r="B173" s="1"/>
      <c r="C173" s="1"/>
      <c r="D173" s="1"/>
      <c r="E173" s="1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2:18">
      <c r="B174" s="1"/>
      <c r="C174" s="1"/>
      <c r="D174" s="1"/>
      <c r="E174" s="1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2:18">
      <c r="B175" s="1"/>
      <c r="C175" s="1"/>
      <c r="D175" s="1"/>
      <c r="E175" s="1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2:18">
      <c r="B176" s="1"/>
      <c r="C176" s="1"/>
      <c r="D176" s="1"/>
      <c r="E176" s="1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2:18">
      <c r="B177" s="1"/>
      <c r="C177" s="1"/>
      <c r="D177" s="1"/>
      <c r="E177" s="1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2:18">
      <c r="B178" s="1"/>
      <c r="C178" s="1"/>
      <c r="D178" s="1"/>
      <c r="E178" s="1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2:18">
      <c r="B179" s="1"/>
      <c r="C179" s="1"/>
      <c r="D179" s="1"/>
      <c r="E179" s="1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2:18">
      <c r="B180" s="1"/>
      <c r="C180" s="1"/>
      <c r="D180" s="1"/>
      <c r="E180" s="1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2:18">
      <c r="B181" s="1"/>
      <c r="C181" s="1"/>
      <c r="D181" s="1"/>
      <c r="E181" s="1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2:18">
      <c r="B182" s="1"/>
      <c r="C182" s="1"/>
      <c r="D182" s="1"/>
      <c r="E182" s="1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2:18">
      <c r="B183" s="1"/>
      <c r="C183" s="1"/>
      <c r="D183" s="1"/>
      <c r="E183" s="1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2:18">
      <c r="B184" s="1"/>
      <c r="C184" s="1"/>
      <c r="D184" s="1"/>
      <c r="E184" s="1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2:18">
      <c r="B185" s="1"/>
      <c r="C185" s="1"/>
      <c r="D185" s="1"/>
      <c r="E185" s="1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2:18">
      <c r="B186" s="1"/>
      <c r="C186" s="1"/>
      <c r="D186" s="1"/>
      <c r="E186" s="1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2:18">
      <c r="B187" s="1"/>
      <c r="C187" s="1"/>
      <c r="D187" s="1"/>
      <c r="E187" s="1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2:18">
      <c r="B188" s="1"/>
      <c r="C188" s="1"/>
      <c r="D188" s="1"/>
      <c r="E188" s="1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2:18">
      <c r="B189" s="1"/>
      <c r="C189" s="1"/>
      <c r="D189" s="1"/>
      <c r="E189" s="1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2:18">
      <c r="B190" s="1"/>
      <c r="C190" s="1"/>
      <c r="D190" s="1"/>
      <c r="E190" s="1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2:18">
      <c r="B191" s="1"/>
      <c r="C191" s="1"/>
      <c r="D191" s="1"/>
      <c r="E191" s="1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2:18">
      <c r="B192" s="1"/>
      <c r="C192" s="1"/>
      <c r="D192" s="1"/>
      <c r="E192" s="1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2:18">
      <c r="B193" s="1"/>
      <c r="C193" s="1"/>
      <c r="D193" s="1"/>
      <c r="E193" s="1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2:18">
      <c r="B194" s="1"/>
      <c r="C194" s="1"/>
      <c r="D194" s="1"/>
      <c r="E194" s="1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2:18">
      <c r="B195" s="1"/>
      <c r="C195" s="1"/>
      <c r="D195" s="1"/>
      <c r="E195" s="1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2:18">
      <c r="B196" s="1"/>
      <c r="C196" s="1"/>
      <c r="D196" s="1"/>
      <c r="E196" s="1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2:18">
      <c r="B197" s="1"/>
      <c r="C197" s="1"/>
      <c r="D197" s="1"/>
      <c r="E197" s="1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2:18">
      <c r="B198" s="1"/>
      <c r="C198" s="1"/>
      <c r="D198" s="1"/>
      <c r="E198" s="1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2:18">
      <c r="B199" s="1"/>
      <c r="C199" s="1"/>
      <c r="D199" s="1"/>
      <c r="E199" s="1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2:18">
      <c r="B200" s="1"/>
      <c r="C200" s="1"/>
      <c r="D200" s="1"/>
      <c r="E200" s="1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2:18">
      <c r="B201" s="1"/>
      <c r="C201" s="1"/>
      <c r="D201" s="1"/>
      <c r="E201" s="1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2:18">
      <c r="B202" s="1"/>
      <c r="C202" s="1"/>
      <c r="D202" s="1"/>
      <c r="E202" s="1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2:18">
      <c r="B203" s="1"/>
      <c r="C203" s="1"/>
      <c r="D203" s="1"/>
      <c r="E203" s="1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2:18">
      <c r="B204" s="1"/>
      <c r="C204" s="1"/>
      <c r="D204" s="1"/>
      <c r="E204" s="1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2:18">
      <c r="B205" s="1"/>
      <c r="C205" s="1"/>
      <c r="D205" s="1"/>
      <c r="E205" s="1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2:18">
      <c r="B206" s="1"/>
      <c r="C206" s="1"/>
      <c r="D206" s="1"/>
      <c r="E206" s="1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2:18">
      <c r="B207" s="1"/>
      <c r="C207" s="1"/>
      <c r="D207" s="1"/>
      <c r="E207" s="1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2:18">
      <c r="B208" s="1"/>
      <c r="C208" s="1"/>
      <c r="D208" s="1"/>
      <c r="E208" s="1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2:18">
      <c r="B209" s="1"/>
      <c r="C209" s="1"/>
      <c r="D209" s="1"/>
      <c r="E209" s="1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2:18">
      <c r="B210" s="1"/>
      <c r="C210" s="1"/>
      <c r="D210" s="1"/>
      <c r="E210" s="1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2:18">
      <c r="B211" s="1"/>
      <c r="C211" s="1"/>
      <c r="D211" s="1"/>
      <c r="E211" s="1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2:18">
      <c r="B212" s="1"/>
      <c r="C212" s="1"/>
      <c r="D212" s="1"/>
      <c r="E212" s="1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2:18">
      <c r="B213" s="1"/>
      <c r="C213" s="1"/>
      <c r="D213" s="1"/>
      <c r="E213" s="1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2:18">
      <c r="B214" s="1"/>
      <c r="C214" s="1"/>
      <c r="D214" s="1"/>
      <c r="E214" s="1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2:18">
      <c r="B215" s="1"/>
      <c r="C215" s="1"/>
      <c r="D215" s="1"/>
      <c r="E215" s="1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2:18">
      <c r="B216" s="1"/>
      <c r="C216" s="1"/>
      <c r="D216" s="1"/>
      <c r="E216" s="1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2:18">
      <c r="B217" s="1"/>
      <c r="C217" s="1"/>
      <c r="D217" s="1"/>
      <c r="E217" s="1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2:18">
      <c r="B218" s="1"/>
      <c r="C218" s="1"/>
      <c r="D218" s="1"/>
      <c r="E218" s="1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2:18">
      <c r="B219" s="1"/>
      <c r="C219" s="1"/>
      <c r="D219" s="1"/>
      <c r="E219" s="1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2:18">
      <c r="B220" s="1"/>
      <c r="C220" s="1"/>
      <c r="D220" s="1"/>
      <c r="E220" s="1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2:18">
      <c r="B221" s="1"/>
      <c r="C221" s="1"/>
      <c r="D221" s="1"/>
      <c r="E221" s="1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2:18">
      <c r="B222" s="1"/>
      <c r="C222" s="1"/>
      <c r="D222" s="1"/>
      <c r="E222" s="1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2:18">
      <c r="B223" s="1"/>
      <c r="C223" s="1"/>
      <c r="D223" s="1"/>
      <c r="E223" s="1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2:18">
      <c r="B224" s="1"/>
      <c r="C224" s="1"/>
      <c r="D224" s="1"/>
      <c r="E224" s="1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2:18">
      <c r="B225" s="1"/>
      <c r="C225" s="1"/>
      <c r="D225" s="1"/>
      <c r="E225" s="1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2:18">
      <c r="B226" s="1"/>
      <c r="C226" s="1"/>
      <c r="D226" s="1"/>
      <c r="E226" s="1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2:18">
      <c r="B227" s="1"/>
      <c r="C227" s="1"/>
      <c r="D227" s="1"/>
      <c r="E227" s="1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2:18">
      <c r="B228" s="1"/>
      <c r="C228" s="1"/>
      <c r="D228" s="1"/>
      <c r="E228" s="1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2:18">
      <c r="B229" s="1"/>
      <c r="C229" s="1"/>
      <c r="D229" s="1"/>
      <c r="E229" s="1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2:18">
      <c r="B230" s="1"/>
      <c r="C230" s="1"/>
      <c r="D230" s="1"/>
      <c r="E230" s="1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2:18">
      <c r="B231" s="1"/>
      <c r="C231" s="1"/>
      <c r="D231" s="1"/>
      <c r="E231" s="1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2:18">
      <c r="B232" s="1"/>
      <c r="C232" s="1"/>
      <c r="D232" s="1"/>
      <c r="E232" s="1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2:18">
      <c r="B233" s="1"/>
      <c r="C233" s="1"/>
      <c r="D233" s="1"/>
      <c r="E233" s="1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2:18">
      <c r="B234" s="1"/>
      <c r="C234" s="1"/>
      <c r="D234" s="1"/>
      <c r="E234" s="1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2:18">
      <c r="B235" s="1"/>
      <c r="C235" s="1"/>
      <c r="D235" s="1"/>
      <c r="E235" s="1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2:18">
      <c r="B236" s="1"/>
      <c r="C236" s="1"/>
      <c r="D236" s="1"/>
      <c r="E236" s="1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2:18">
      <c r="B237" s="1"/>
      <c r="C237" s="1"/>
      <c r="D237" s="1"/>
      <c r="E237" s="1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2:18">
      <c r="B238" s="1"/>
      <c r="C238" s="1"/>
      <c r="D238" s="1"/>
      <c r="E238" s="1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2:18">
      <c r="B239" s="1"/>
      <c r="C239" s="1"/>
      <c r="D239" s="1"/>
      <c r="E239" s="1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2:18">
      <c r="B240" s="1"/>
      <c r="C240" s="1"/>
      <c r="D240" s="1"/>
      <c r="E240" s="1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2:18">
      <c r="B241" s="1"/>
      <c r="C241" s="1"/>
      <c r="D241" s="1"/>
      <c r="E241" s="1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2:18">
      <c r="B242" s="1"/>
      <c r="C242" s="1"/>
      <c r="D242" s="1"/>
      <c r="E242" s="1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2:18">
      <c r="B243" s="1"/>
      <c r="C243" s="1"/>
      <c r="D243" s="1"/>
      <c r="E243" s="17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2:18">
      <c r="B244" s="1"/>
      <c r="C244" s="1"/>
      <c r="D244" s="1"/>
      <c r="E244" s="17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2:18">
      <c r="B245" s="1"/>
      <c r="C245" s="1"/>
      <c r="D245" s="1"/>
      <c r="E245" s="17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2:18">
      <c r="B246" s="1"/>
      <c r="C246" s="1"/>
      <c r="D246" s="1"/>
      <c r="E246" s="17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2:18">
      <c r="B247" s="1"/>
      <c r="C247" s="1"/>
      <c r="D247" s="1"/>
      <c r="E247" s="17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2:18">
      <c r="B248" s="1"/>
      <c r="C248" s="1"/>
      <c r="D248" s="1"/>
      <c r="E248" s="17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2:18">
      <c r="B249" s="1"/>
      <c r="C249" s="1"/>
      <c r="D249" s="1"/>
      <c r="E249" s="17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2:18">
      <c r="B250" s="1"/>
      <c r="C250" s="1"/>
      <c r="D250" s="1"/>
      <c r="E250" s="17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2:18">
      <c r="B251" s="1"/>
      <c r="C251" s="1"/>
      <c r="D251" s="1"/>
      <c r="E251" s="1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2:18">
      <c r="B252" s="1"/>
      <c r="C252" s="1"/>
      <c r="D252" s="1"/>
      <c r="E252" s="17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2:18">
      <c r="B253" s="1"/>
      <c r="C253" s="1"/>
      <c r="D253" s="1"/>
      <c r="E253" s="17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2:18">
      <c r="B254" s="1"/>
      <c r="C254" s="1"/>
      <c r="D254" s="1"/>
      <c r="E254" s="17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2:18">
      <c r="B255" s="1"/>
      <c r="C255" s="1"/>
      <c r="D255" s="1"/>
      <c r="E255" s="17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2:18">
      <c r="B256" s="1"/>
      <c r="C256" s="1"/>
      <c r="D256" s="1"/>
      <c r="E256" s="17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2:18">
      <c r="B257" s="1"/>
      <c r="C257" s="1"/>
      <c r="D257" s="1"/>
      <c r="E257" s="17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2:18">
      <c r="B258" s="1"/>
      <c r="C258" s="1"/>
      <c r="D258" s="1"/>
      <c r="E258" s="17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2:18">
      <c r="B259" s="1"/>
      <c r="C259" s="1"/>
      <c r="D259" s="1"/>
      <c r="E259" s="17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2:18">
      <c r="B260" s="1"/>
      <c r="C260" s="1"/>
      <c r="D260" s="1"/>
      <c r="E260" s="17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2:18">
      <c r="B261" s="1"/>
      <c r="C261" s="1"/>
      <c r="D261" s="1"/>
      <c r="E261" s="17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2:18">
      <c r="B262" s="1"/>
      <c r="C262" s="1"/>
      <c r="D262" s="1"/>
      <c r="E262" s="17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2:18">
      <c r="B263" s="1"/>
      <c r="C263" s="1"/>
      <c r="D263" s="1"/>
      <c r="E263" s="17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2:18">
      <c r="B264" s="1"/>
      <c r="C264" s="1"/>
      <c r="D264" s="1"/>
      <c r="E264" s="17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2:18">
      <c r="B265" s="1"/>
      <c r="C265" s="1"/>
      <c r="D265" s="1"/>
      <c r="E265" s="17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2:18">
      <c r="B266" s="1"/>
      <c r="C266" s="1"/>
      <c r="D266" s="1"/>
      <c r="E266" s="17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2:18">
      <c r="B267" s="1"/>
      <c r="C267" s="1"/>
      <c r="D267" s="1"/>
      <c r="E267" s="17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2:18">
      <c r="B268" s="1"/>
      <c r="C268" s="1"/>
      <c r="D268" s="1"/>
      <c r="E268" s="17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2:18">
      <c r="B269" s="1"/>
      <c r="C269" s="1"/>
      <c r="D269" s="1"/>
      <c r="E269" s="17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2:18">
      <c r="B270" s="1"/>
      <c r="C270" s="1"/>
      <c r="D270" s="1"/>
      <c r="E270" s="17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2:18">
      <c r="B271" s="1"/>
      <c r="C271" s="1"/>
      <c r="D271" s="1"/>
      <c r="E271" s="17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2:18">
      <c r="B272" s="1"/>
      <c r="C272" s="1"/>
      <c r="D272" s="1"/>
      <c r="E272" s="17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2:18">
      <c r="B273" s="1"/>
      <c r="C273" s="1"/>
      <c r="D273" s="1"/>
      <c r="E273" s="17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2:18">
      <c r="B274" s="1"/>
      <c r="C274" s="1"/>
      <c r="D274" s="1"/>
      <c r="E274" s="17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2:18">
      <c r="B275" s="1"/>
      <c r="C275" s="1"/>
      <c r="D275" s="1"/>
      <c r="E275" s="17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2:18">
      <c r="B276" s="1"/>
      <c r="C276" s="1"/>
      <c r="D276" s="1"/>
      <c r="E276" s="17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2:18">
      <c r="B277" s="1"/>
      <c r="C277" s="1"/>
      <c r="D277" s="1"/>
      <c r="E277" s="17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2:18">
      <c r="B278" s="1"/>
      <c r="C278" s="1"/>
      <c r="D278" s="1"/>
      <c r="E278" s="17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2:18">
      <c r="B279" s="1"/>
      <c r="C279" s="1"/>
      <c r="D279" s="1"/>
      <c r="E279" s="17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2:18">
      <c r="B280" s="1"/>
      <c r="C280" s="1"/>
      <c r="D280" s="1"/>
      <c r="E280" s="17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2:18">
      <c r="B281" s="1"/>
      <c r="C281" s="1"/>
      <c r="D281" s="1"/>
      <c r="E281" s="17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2:18">
      <c r="B282" s="1"/>
      <c r="C282" s="1"/>
      <c r="D282" s="1"/>
      <c r="E282" s="17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2:18">
      <c r="B283" s="1"/>
      <c r="C283" s="1"/>
      <c r="D283" s="1"/>
      <c r="E283" s="17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2:18">
      <c r="B284" s="1"/>
      <c r="C284" s="1"/>
      <c r="D284" s="1"/>
      <c r="E284" s="17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2:18">
      <c r="B285" s="1"/>
      <c r="C285" s="1"/>
      <c r="D285" s="1"/>
      <c r="E285" s="17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2:18">
      <c r="B286" s="1"/>
      <c r="C286" s="1"/>
      <c r="D286" s="1"/>
      <c r="E286" s="17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2:18">
      <c r="B287" s="1"/>
      <c r="C287" s="1"/>
      <c r="D287" s="1"/>
      <c r="E287" s="17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2:18">
      <c r="B288" s="1"/>
      <c r="C288" s="1"/>
      <c r="D288" s="1"/>
      <c r="E288" s="17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2:18">
      <c r="B289" s="1"/>
      <c r="C289" s="1"/>
      <c r="D289" s="1"/>
      <c r="E289" s="17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2:18">
      <c r="B290" s="1"/>
      <c r="C290" s="1"/>
      <c r="D290" s="1"/>
      <c r="E290" s="17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2:18">
      <c r="B291" s="1"/>
      <c r="C291" s="1"/>
      <c r="D291" s="1"/>
      <c r="E291" s="17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2:18">
      <c r="B292" s="1"/>
      <c r="C292" s="1"/>
      <c r="D292" s="1"/>
      <c r="E292" s="17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2:18">
      <c r="B293" s="1"/>
      <c r="C293" s="1"/>
      <c r="D293" s="1"/>
      <c r="E293" s="17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2:18">
      <c r="B294" s="1"/>
      <c r="C294" s="1"/>
      <c r="D294" s="1"/>
      <c r="E294" s="17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2:18">
      <c r="B295" s="1"/>
      <c r="C295" s="1"/>
      <c r="D295" s="1"/>
      <c r="E295" s="17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2:18">
      <c r="B296" s="1"/>
      <c r="C296" s="1"/>
      <c r="D296" s="1"/>
      <c r="E296" s="17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2:18">
      <c r="B297" s="1"/>
      <c r="C297" s="1"/>
      <c r="D297" s="1"/>
      <c r="E297" s="17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2:18">
      <c r="B298" s="1"/>
      <c r="C298" s="1"/>
      <c r="D298" s="1"/>
      <c r="E298" s="17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2:18">
      <c r="B299" s="1"/>
      <c r="C299" s="1"/>
      <c r="D299" s="1"/>
      <c r="E299" s="17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2:18">
      <c r="B300" s="1"/>
      <c r="C300" s="1"/>
      <c r="D300" s="1"/>
      <c r="E300" s="17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2:18">
      <c r="B301" s="1"/>
      <c r="C301" s="1"/>
      <c r="D301" s="1"/>
      <c r="E301" s="17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2:18">
      <c r="B302" s="1"/>
      <c r="C302" s="1"/>
      <c r="D302" s="1"/>
      <c r="E302" s="17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2:18">
      <c r="B303" s="1"/>
      <c r="C303" s="1"/>
      <c r="D303" s="1"/>
      <c r="E303" s="17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2:18">
      <c r="B304" s="1"/>
      <c r="C304" s="1"/>
      <c r="D304" s="1"/>
      <c r="E304" s="17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</sheetData>
  <mergeCells count="1">
    <mergeCell ref="A1:L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4"/>
  <sheetViews>
    <sheetView workbookViewId="0">
      <selection activeCell="E6" sqref="E6"/>
    </sheetView>
  </sheetViews>
  <sheetFormatPr defaultRowHeight="15"/>
  <cols>
    <col min="1" max="1" width="5.5703125" customWidth="1"/>
    <col min="2" max="2" width="74.7109375" customWidth="1"/>
    <col min="4" max="4" width="9.28515625" bestFit="1" customWidth="1"/>
    <col min="5" max="5" width="17.7109375" style="18" customWidth="1"/>
    <col min="6" max="6" width="10.5703125" customWidth="1"/>
    <col min="7" max="10" width="9.5703125" bestFit="1" customWidth="1"/>
    <col min="11" max="11" width="10.7109375" customWidth="1"/>
    <col min="12" max="12" width="11.28515625" customWidth="1"/>
  </cols>
  <sheetData>
    <row r="1" spans="1:18" ht="15.75">
      <c r="A1" s="67" t="s">
        <v>27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8" ht="15.75">
      <c r="A2" s="2"/>
      <c r="B2" s="2"/>
      <c r="C2" s="2"/>
      <c r="D2" s="2"/>
      <c r="E2" s="12"/>
      <c r="F2" s="2"/>
      <c r="G2" s="2"/>
      <c r="H2" s="2"/>
      <c r="I2" s="2"/>
      <c r="J2" s="2"/>
      <c r="K2" s="2"/>
      <c r="L2" s="2"/>
    </row>
    <row r="3" spans="1:18" ht="53.25" customHeight="1">
      <c r="A3" s="3"/>
      <c r="B3" s="4" t="s">
        <v>0</v>
      </c>
      <c r="C3" s="4" t="s">
        <v>8</v>
      </c>
      <c r="D3" s="4" t="s">
        <v>9</v>
      </c>
      <c r="E3" s="13" t="s">
        <v>30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4" t="s">
        <v>7</v>
      </c>
      <c r="M3" s="1"/>
      <c r="N3" s="1"/>
      <c r="O3" s="1"/>
      <c r="P3" s="1"/>
      <c r="Q3" s="1"/>
      <c r="R3" s="1"/>
    </row>
    <row r="4" spans="1:18" ht="62.25" customHeight="1">
      <c r="A4" s="5"/>
      <c r="B4" s="6" t="s">
        <v>21</v>
      </c>
      <c r="C4" s="5"/>
      <c r="D4" s="5"/>
      <c r="E4" s="14"/>
      <c r="F4" s="5"/>
      <c r="G4" s="5"/>
      <c r="H4" s="5"/>
      <c r="I4" s="5"/>
      <c r="J4" s="5"/>
      <c r="K4" s="5"/>
      <c r="L4" s="5"/>
      <c r="M4" s="1"/>
      <c r="N4" s="1"/>
      <c r="O4" s="1"/>
      <c r="P4" s="1"/>
      <c r="Q4" s="1"/>
      <c r="R4" s="1"/>
    </row>
    <row r="5" spans="1:18" ht="17.25" customHeight="1">
      <c r="A5" s="4">
        <v>16</v>
      </c>
      <c r="B5" s="7" t="s">
        <v>10</v>
      </c>
      <c r="C5" s="4">
        <v>1.302</v>
      </c>
      <c r="D5" s="4">
        <v>1.302</v>
      </c>
      <c r="E5" s="13">
        <v>1.302</v>
      </c>
      <c r="F5" s="4">
        <v>1.302</v>
      </c>
      <c r="G5" s="4">
        <v>1.302</v>
      </c>
      <c r="H5" s="4">
        <v>1.302</v>
      </c>
      <c r="I5" s="4">
        <v>1.302</v>
      </c>
      <c r="J5" s="4">
        <v>1.302</v>
      </c>
      <c r="K5" s="4">
        <v>1.302</v>
      </c>
      <c r="L5" s="4">
        <v>1.302</v>
      </c>
      <c r="M5" s="1"/>
      <c r="N5" s="1"/>
      <c r="O5" s="1"/>
      <c r="P5" s="1"/>
      <c r="Q5" s="1"/>
      <c r="R5" s="1"/>
    </row>
    <row r="6" spans="1:18" ht="15.75">
      <c r="A6" s="4">
        <v>17</v>
      </c>
      <c r="B6" s="7" t="s">
        <v>11</v>
      </c>
      <c r="C6" s="4"/>
      <c r="D6" s="8"/>
      <c r="E6" s="15"/>
      <c r="F6" s="8">
        <f>(E6+12.5)*F7-50</f>
        <v>-35.225000000000001</v>
      </c>
      <c r="G6" s="8">
        <f>F6*G7-50</f>
        <v>-91.389375000000001</v>
      </c>
      <c r="H6" s="8">
        <f t="shared" ref="H6:J6" si="0">G6*H7-50</f>
        <v>-157.016958125</v>
      </c>
      <c r="I6" s="8">
        <f t="shared" si="0"/>
        <v>-232.610722299375</v>
      </c>
      <c r="J6" s="8">
        <f t="shared" si="0"/>
        <v>-319.3632164226762</v>
      </c>
      <c r="K6" s="8">
        <f>F6+G6+H6</f>
        <v>-283.63133312499997</v>
      </c>
      <c r="L6" s="8">
        <f>D6+F6+G6+H6+I6+J6</f>
        <v>-835.6052718470512</v>
      </c>
      <c r="M6" s="1"/>
      <c r="N6" s="1"/>
      <c r="O6" s="1"/>
      <c r="P6" s="1"/>
      <c r="Q6" s="1"/>
      <c r="R6" s="1"/>
    </row>
    <row r="7" spans="1:18" ht="15.75">
      <c r="A7" s="4"/>
      <c r="B7" s="7" t="s">
        <v>25</v>
      </c>
      <c r="C7" s="4"/>
      <c r="D7" s="4"/>
      <c r="E7" s="19" t="e">
        <f>E6/C6</f>
        <v>#DIV/0!</v>
      </c>
      <c r="F7" s="4">
        <v>1.1819999999999999</v>
      </c>
      <c r="G7" s="4">
        <v>1.175</v>
      </c>
      <c r="H7" s="4">
        <v>1.171</v>
      </c>
      <c r="I7" s="4">
        <v>1.163</v>
      </c>
      <c r="J7" s="4">
        <v>1.1579999999999999</v>
      </c>
      <c r="K7" s="4"/>
      <c r="L7" s="4"/>
      <c r="M7" s="1"/>
      <c r="N7" s="1"/>
      <c r="O7" s="1"/>
      <c r="P7" s="1"/>
      <c r="Q7" s="1"/>
      <c r="R7" s="1"/>
    </row>
    <row r="8" spans="1:18" ht="19.5" customHeight="1">
      <c r="A8" s="4">
        <v>18</v>
      </c>
      <c r="B8" s="7" t="s">
        <v>22</v>
      </c>
      <c r="C8" s="4">
        <v>0</v>
      </c>
      <c r="D8" s="4">
        <f>D6-C6</f>
        <v>0</v>
      </c>
      <c r="E8" s="15">
        <f>E6-C6</f>
        <v>0</v>
      </c>
      <c r="F8" s="8">
        <f>F6-$D$6</f>
        <v>-35.225000000000001</v>
      </c>
      <c r="G8" s="8">
        <f t="shared" ref="G8:J8" si="1">G6-$D$6</f>
        <v>-91.389375000000001</v>
      </c>
      <c r="H8" s="8">
        <f t="shared" si="1"/>
        <v>-157.016958125</v>
      </c>
      <c r="I8" s="8">
        <f t="shared" si="1"/>
        <v>-232.610722299375</v>
      </c>
      <c r="J8" s="8">
        <f t="shared" si="1"/>
        <v>-319.3632164226762</v>
      </c>
      <c r="K8" s="8">
        <f t="shared" ref="K8:K19" si="2">F8+G8+H8</f>
        <v>-283.63133312499997</v>
      </c>
      <c r="L8" s="8">
        <f t="shared" ref="L8:L19" si="3">D8+F8+G8+H8+I8+J8</f>
        <v>-835.6052718470512</v>
      </c>
      <c r="M8" s="1"/>
      <c r="N8" s="1"/>
      <c r="O8" s="1"/>
      <c r="P8" s="1"/>
      <c r="Q8" s="1"/>
      <c r="R8" s="1"/>
    </row>
    <row r="9" spans="1:18" ht="15.75">
      <c r="A9" s="4">
        <v>19</v>
      </c>
      <c r="B9" s="7" t="s">
        <v>12</v>
      </c>
      <c r="C9" s="4"/>
      <c r="D9" s="4"/>
      <c r="E9" s="13"/>
      <c r="F9" s="4"/>
      <c r="G9" s="4"/>
      <c r="H9" s="4"/>
      <c r="I9" s="4"/>
      <c r="J9" s="4"/>
      <c r="K9" s="4"/>
      <c r="L9" s="4"/>
      <c r="M9" s="1"/>
      <c r="N9" s="1"/>
      <c r="O9" s="1"/>
      <c r="P9" s="1"/>
      <c r="Q9" s="1"/>
      <c r="R9" s="1"/>
    </row>
    <row r="10" spans="1:18" ht="31.5">
      <c r="A10" s="4">
        <v>20</v>
      </c>
      <c r="B10" s="7" t="s">
        <v>13</v>
      </c>
      <c r="C10" s="4">
        <v>0</v>
      </c>
      <c r="D10" s="4">
        <f>154.5+31.4+D11</f>
        <v>188.3</v>
      </c>
      <c r="E10" s="13">
        <f>154.5+31.4+E11</f>
        <v>188.4</v>
      </c>
      <c r="F10" s="4">
        <f>F11</f>
        <v>28.7</v>
      </c>
      <c r="G10" s="4">
        <f t="shared" ref="G10:J10" si="4">G11</f>
        <v>33.9</v>
      </c>
      <c r="H10" s="4">
        <f t="shared" si="4"/>
        <v>49.199999999999996</v>
      </c>
      <c r="I10" s="4">
        <f t="shared" si="4"/>
        <v>54.4</v>
      </c>
      <c r="J10" s="4">
        <f t="shared" si="4"/>
        <v>54.7</v>
      </c>
      <c r="K10" s="4">
        <f t="shared" si="2"/>
        <v>111.79999999999998</v>
      </c>
      <c r="L10" s="4">
        <f t="shared" si="3"/>
        <v>409.2</v>
      </c>
      <c r="M10" s="1"/>
      <c r="N10" s="1"/>
      <c r="O10" s="1"/>
      <c r="P10" s="1"/>
      <c r="Q10" s="1"/>
      <c r="R10" s="1"/>
    </row>
    <row r="11" spans="1:18" ht="31.5">
      <c r="A11" s="4">
        <v>21</v>
      </c>
      <c r="B11" s="9" t="s">
        <v>14</v>
      </c>
      <c r="C11" s="4">
        <f>C12+C13+C14</f>
        <v>0</v>
      </c>
      <c r="D11" s="4">
        <f t="shared" ref="D11:J11" si="5">D12+D13+D14</f>
        <v>2.4</v>
      </c>
      <c r="E11" s="13">
        <f t="shared" si="5"/>
        <v>2.5</v>
      </c>
      <c r="F11" s="4">
        <f t="shared" si="5"/>
        <v>28.7</v>
      </c>
      <c r="G11" s="4">
        <f t="shared" si="5"/>
        <v>33.9</v>
      </c>
      <c r="H11" s="4">
        <f t="shared" si="5"/>
        <v>49.199999999999996</v>
      </c>
      <c r="I11" s="4">
        <f t="shared" si="5"/>
        <v>54.4</v>
      </c>
      <c r="J11" s="4">
        <f t="shared" si="5"/>
        <v>54.7</v>
      </c>
      <c r="K11" s="4">
        <f t="shared" si="2"/>
        <v>111.79999999999998</v>
      </c>
      <c r="L11" s="4">
        <f t="shared" si="3"/>
        <v>223.3</v>
      </c>
      <c r="M11" s="1"/>
      <c r="N11" s="1"/>
      <c r="O11" s="1"/>
      <c r="P11" s="1"/>
      <c r="Q11" s="1"/>
      <c r="R11" s="1"/>
    </row>
    <row r="12" spans="1:18" ht="31.5">
      <c r="A12" s="4">
        <v>22</v>
      </c>
      <c r="B12" s="9" t="s">
        <v>24</v>
      </c>
      <c r="C12" s="4">
        <v>0</v>
      </c>
      <c r="D12" s="4">
        <v>2</v>
      </c>
      <c r="E12" s="13">
        <v>2</v>
      </c>
      <c r="F12" s="4">
        <v>2.1</v>
      </c>
      <c r="G12" s="4">
        <v>2.2999999999999998</v>
      </c>
      <c r="H12" s="4">
        <v>2.5</v>
      </c>
      <c r="I12" s="4">
        <v>2.7</v>
      </c>
      <c r="J12" s="4">
        <v>2.9</v>
      </c>
      <c r="K12" s="4">
        <f t="shared" si="2"/>
        <v>6.9</v>
      </c>
      <c r="L12" s="4">
        <f t="shared" si="3"/>
        <v>14.499999999999998</v>
      </c>
      <c r="M12" s="1"/>
      <c r="N12" s="1"/>
      <c r="O12" s="1"/>
      <c r="P12" s="1"/>
      <c r="Q12" s="1"/>
      <c r="R12" s="1"/>
    </row>
    <row r="13" spans="1:18" ht="31.5">
      <c r="A13" s="4">
        <v>23</v>
      </c>
      <c r="B13" s="9" t="s">
        <v>15</v>
      </c>
      <c r="C13" s="4">
        <v>0</v>
      </c>
      <c r="D13" s="4">
        <v>0.1</v>
      </c>
      <c r="E13" s="13">
        <v>0.2</v>
      </c>
      <c r="F13" s="4">
        <v>0.3</v>
      </c>
      <c r="G13" s="4">
        <v>0.3</v>
      </c>
      <c r="H13" s="4">
        <v>0.3</v>
      </c>
      <c r="I13" s="4">
        <v>0.3</v>
      </c>
      <c r="J13" s="4">
        <v>0.3</v>
      </c>
      <c r="K13" s="4">
        <f t="shared" si="2"/>
        <v>0.89999999999999991</v>
      </c>
      <c r="L13" s="4">
        <f t="shared" si="3"/>
        <v>1.6</v>
      </c>
      <c r="M13" s="1"/>
      <c r="N13" s="1"/>
      <c r="O13" s="1"/>
      <c r="P13" s="1"/>
      <c r="Q13" s="1"/>
      <c r="R13" s="1"/>
    </row>
    <row r="14" spans="1:18" ht="52.5" customHeight="1">
      <c r="A14" s="4">
        <v>24</v>
      </c>
      <c r="B14" s="9" t="s">
        <v>26</v>
      </c>
      <c r="C14" s="4">
        <v>0</v>
      </c>
      <c r="D14" s="4">
        <v>0.3</v>
      </c>
      <c r="E14" s="13">
        <v>0.3</v>
      </c>
      <c r="F14" s="4">
        <v>26.3</v>
      </c>
      <c r="G14" s="4">
        <v>31.3</v>
      </c>
      <c r="H14" s="4">
        <v>46.4</v>
      </c>
      <c r="I14" s="4">
        <v>51.4</v>
      </c>
      <c r="J14" s="4">
        <v>51.5</v>
      </c>
      <c r="K14" s="4">
        <f t="shared" si="2"/>
        <v>104</v>
      </c>
      <c r="L14" s="4">
        <f t="shared" si="3"/>
        <v>207.20000000000002</v>
      </c>
      <c r="M14" s="1"/>
      <c r="N14" s="1"/>
      <c r="O14" s="1"/>
      <c r="P14" s="1"/>
      <c r="Q14" s="1"/>
      <c r="R14" s="1"/>
    </row>
    <row r="15" spans="1:18" ht="15.75">
      <c r="A15" s="4">
        <v>25</v>
      </c>
      <c r="B15" s="7" t="s">
        <v>16</v>
      </c>
      <c r="C15" s="4"/>
      <c r="D15" s="4">
        <v>35.700000000000003</v>
      </c>
      <c r="E15" s="13">
        <v>35.4</v>
      </c>
      <c r="F15" s="4">
        <v>19</v>
      </c>
      <c r="G15" s="4">
        <v>19</v>
      </c>
      <c r="H15" s="4">
        <v>19</v>
      </c>
      <c r="I15" s="4">
        <v>19</v>
      </c>
      <c r="J15" s="4">
        <v>19</v>
      </c>
      <c r="K15" s="4">
        <f t="shared" si="2"/>
        <v>57</v>
      </c>
      <c r="L15" s="4">
        <f t="shared" si="3"/>
        <v>130.69999999999999</v>
      </c>
      <c r="M15" s="1"/>
      <c r="N15" s="1"/>
      <c r="O15" s="1"/>
      <c r="P15" s="1"/>
      <c r="Q15" s="1"/>
      <c r="R15" s="1"/>
    </row>
    <row r="16" spans="1:18" ht="54" customHeight="1">
      <c r="A16" s="4">
        <v>26</v>
      </c>
      <c r="B16" s="7" t="s">
        <v>17</v>
      </c>
      <c r="C16" s="4">
        <v>0</v>
      </c>
      <c r="D16" s="4">
        <v>0</v>
      </c>
      <c r="E16" s="13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f t="shared" si="2"/>
        <v>0</v>
      </c>
      <c r="L16" s="4">
        <f t="shared" si="3"/>
        <v>0</v>
      </c>
      <c r="M16" s="1"/>
      <c r="N16" s="1"/>
      <c r="O16" s="1"/>
      <c r="P16" s="1"/>
      <c r="Q16" s="1"/>
      <c r="R16" s="1"/>
    </row>
    <row r="17" spans="1:18" ht="31.5">
      <c r="A17" s="4">
        <v>27</v>
      </c>
      <c r="B17" s="7" t="s">
        <v>18</v>
      </c>
      <c r="C17" s="4">
        <f>C10+C15+C16</f>
        <v>0</v>
      </c>
      <c r="D17" s="4">
        <f>D10+D15+D16</f>
        <v>224</v>
      </c>
      <c r="E17" s="13">
        <f>E10+E15+E16</f>
        <v>223.8</v>
      </c>
      <c r="F17" s="4">
        <f t="shared" ref="F17:J17" si="6">F10+F15+F16</f>
        <v>47.7</v>
      </c>
      <c r="G17" s="4">
        <f t="shared" si="6"/>
        <v>52.9</v>
      </c>
      <c r="H17" s="4">
        <f t="shared" si="6"/>
        <v>68.199999999999989</v>
      </c>
      <c r="I17" s="4">
        <f t="shared" si="6"/>
        <v>73.400000000000006</v>
      </c>
      <c r="J17" s="4">
        <f t="shared" si="6"/>
        <v>73.7</v>
      </c>
      <c r="K17" s="4">
        <f t="shared" si="2"/>
        <v>168.79999999999998</v>
      </c>
      <c r="L17" s="4">
        <f t="shared" si="3"/>
        <v>539.9</v>
      </c>
      <c r="M17" s="1"/>
      <c r="N17" s="1"/>
      <c r="O17" s="1"/>
      <c r="P17" s="1"/>
      <c r="Q17" s="1"/>
      <c r="R17" s="1"/>
    </row>
    <row r="18" spans="1:18" ht="31.5">
      <c r="A18" s="4">
        <v>28</v>
      </c>
      <c r="B18" s="7" t="s">
        <v>19</v>
      </c>
      <c r="C18" s="4">
        <v>0</v>
      </c>
      <c r="D18" s="8">
        <f t="shared" ref="D18:J18" si="7">D11/D17*100</f>
        <v>1.0714285714285714</v>
      </c>
      <c r="E18" s="15">
        <f t="shared" si="7"/>
        <v>1.1170688114387846</v>
      </c>
      <c r="F18" s="8">
        <f t="shared" si="7"/>
        <v>60.167714884696011</v>
      </c>
      <c r="G18" s="8">
        <f t="shared" si="7"/>
        <v>64.083175803402654</v>
      </c>
      <c r="H18" s="8">
        <f t="shared" si="7"/>
        <v>72.140762463343108</v>
      </c>
      <c r="I18" s="8">
        <f t="shared" si="7"/>
        <v>74.114441416893726</v>
      </c>
      <c r="J18" s="8">
        <f t="shared" si="7"/>
        <v>74.219810040705568</v>
      </c>
      <c r="K18" s="8">
        <f t="shared" si="2"/>
        <v>196.39165315144177</v>
      </c>
      <c r="L18" s="8">
        <f t="shared" si="3"/>
        <v>345.79733318046965</v>
      </c>
      <c r="M18" s="1"/>
      <c r="N18" s="1"/>
      <c r="O18" s="1"/>
      <c r="P18" s="1"/>
      <c r="Q18" s="1"/>
      <c r="R18" s="1"/>
    </row>
    <row r="19" spans="1:18" ht="15.75">
      <c r="A19" s="4">
        <v>28</v>
      </c>
      <c r="B19" s="7" t="s">
        <v>20</v>
      </c>
      <c r="C19" s="4">
        <v>8374.9</v>
      </c>
      <c r="D19" s="4">
        <v>12393.5</v>
      </c>
      <c r="E19" s="13">
        <v>12393.5</v>
      </c>
      <c r="F19" s="4">
        <v>10587.4</v>
      </c>
      <c r="G19" s="4">
        <v>9209</v>
      </c>
      <c r="H19" s="4">
        <v>6261.6</v>
      </c>
      <c r="I19" s="4">
        <v>0</v>
      </c>
      <c r="J19" s="4">
        <v>0</v>
      </c>
      <c r="K19" s="4">
        <f t="shared" si="2"/>
        <v>26058</v>
      </c>
      <c r="L19" s="4">
        <f t="shared" si="3"/>
        <v>38451.5</v>
      </c>
      <c r="M19" s="1"/>
      <c r="N19" s="1"/>
      <c r="O19" s="1"/>
      <c r="P19" s="1"/>
      <c r="Q19" s="1"/>
      <c r="R19" s="1"/>
    </row>
    <row r="20" spans="1:18" ht="32.25" customHeight="1">
      <c r="A20" s="10"/>
      <c r="B20" s="21" t="s">
        <v>23</v>
      </c>
      <c r="C20" s="11"/>
      <c r="D20" s="11">
        <f>D8-D17</f>
        <v>-224</v>
      </c>
      <c r="E20" s="16">
        <f>E8-E17</f>
        <v>-223.8</v>
      </c>
      <c r="F20" s="20">
        <f t="shared" ref="F20:L20" si="8">F8-F17</f>
        <v>-82.925000000000011</v>
      </c>
      <c r="G20" s="20">
        <f t="shared" si="8"/>
        <v>-144.28937500000001</v>
      </c>
      <c r="H20" s="20">
        <f t="shared" si="8"/>
        <v>-225.21695812499999</v>
      </c>
      <c r="I20" s="20">
        <f t="shared" si="8"/>
        <v>-306.010722299375</v>
      </c>
      <c r="J20" s="20">
        <f t="shared" si="8"/>
        <v>-393.06321642267619</v>
      </c>
      <c r="K20" s="20">
        <f t="shared" si="8"/>
        <v>-452.43133312499992</v>
      </c>
      <c r="L20" s="20">
        <f t="shared" si="8"/>
        <v>-1375.5052718470511</v>
      </c>
      <c r="M20" s="1"/>
      <c r="N20" s="1"/>
      <c r="O20" s="1"/>
      <c r="P20" s="1"/>
      <c r="Q20" s="1"/>
      <c r="R20" s="1"/>
    </row>
    <row r="21" spans="1:18">
      <c r="B21" s="1"/>
      <c r="C21" s="1"/>
      <c r="D21" s="1"/>
      <c r="E21" s="17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>
      <c r="B22" s="1"/>
      <c r="C22" s="1"/>
      <c r="D22" s="1"/>
      <c r="E22" s="17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>
      <c r="B23" s="1"/>
      <c r="C23" s="1"/>
      <c r="D23" s="1"/>
      <c r="E23" s="17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>
      <c r="B24" s="1"/>
      <c r="C24" s="1"/>
      <c r="D24" s="1"/>
      <c r="E24" s="17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>
      <c r="B25" s="1"/>
      <c r="C25" s="1"/>
      <c r="D25" s="1"/>
      <c r="E25" s="17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>
      <c r="B26" s="1"/>
      <c r="C26" s="1"/>
      <c r="D26" s="1"/>
      <c r="E26" s="17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>
      <c r="B27" s="1"/>
      <c r="C27" s="1"/>
      <c r="D27" s="1"/>
      <c r="E27" s="17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>
      <c r="B28" s="1"/>
      <c r="C28" s="1"/>
      <c r="D28" s="1"/>
      <c r="E28" s="17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>
      <c r="B29" s="1"/>
      <c r="C29" s="1"/>
      <c r="D29" s="1"/>
      <c r="E29" s="17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>
      <c r="B30" s="1"/>
      <c r="C30" s="1"/>
      <c r="D30" s="1"/>
      <c r="E30" s="17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>
      <c r="B31" s="1"/>
      <c r="C31" s="1"/>
      <c r="D31" s="1"/>
      <c r="E31" s="17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>
      <c r="B32" s="1"/>
      <c r="C32" s="1"/>
      <c r="D32" s="1"/>
      <c r="E32" s="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>
      <c r="B33" s="1"/>
      <c r="C33" s="1"/>
      <c r="D33" s="1"/>
      <c r="E33" s="17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>
      <c r="B34" s="1"/>
      <c r="C34" s="1"/>
      <c r="D34" s="1"/>
      <c r="E34" s="17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>
      <c r="B35" s="1"/>
      <c r="C35" s="1"/>
      <c r="D35" s="1"/>
      <c r="E35" s="17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>
      <c r="B36" s="1"/>
      <c r="C36" s="1"/>
      <c r="D36" s="1"/>
      <c r="E36" s="17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>
      <c r="B37" s="1"/>
      <c r="C37" s="1"/>
      <c r="D37" s="1"/>
      <c r="E37" s="17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>
      <c r="B38" s="1"/>
      <c r="C38" s="1"/>
      <c r="D38" s="1"/>
      <c r="E38" s="17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>
      <c r="B39" s="1"/>
      <c r="C39" s="1"/>
      <c r="D39" s="1"/>
      <c r="E39" s="17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>
      <c r="B40" s="1"/>
      <c r="C40" s="1"/>
      <c r="D40" s="1"/>
      <c r="E40" s="17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>
      <c r="B41" s="1"/>
      <c r="C41" s="1"/>
      <c r="D41" s="1"/>
      <c r="E41" s="17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>
      <c r="B42" s="1"/>
      <c r="C42" s="1"/>
      <c r="D42" s="1"/>
      <c r="E42" s="17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>
      <c r="B43" s="1"/>
      <c r="C43" s="1"/>
      <c r="D43" s="1"/>
      <c r="E43" s="1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>
      <c r="B44" s="1"/>
      <c r="C44" s="1"/>
      <c r="D44" s="1"/>
      <c r="E44" s="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>
      <c r="B45" s="1"/>
      <c r="C45" s="1"/>
      <c r="D45" s="1"/>
      <c r="E45" s="1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>
      <c r="B46" s="1"/>
      <c r="C46" s="1"/>
      <c r="D46" s="1"/>
      <c r="E46" s="1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>
      <c r="B47" s="1"/>
      <c r="C47" s="1"/>
      <c r="D47" s="1"/>
      <c r="E47" s="1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>
      <c r="B48" s="1"/>
      <c r="C48" s="1"/>
      <c r="D48" s="1"/>
      <c r="E48" s="1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>
      <c r="B49" s="1"/>
      <c r="C49" s="1"/>
      <c r="D49" s="1"/>
      <c r="E49" s="1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>
      <c r="B50" s="1"/>
      <c r="C50" s="1"/>
      <c r="D50" s="1"/>
      <c r="E50" s="1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>
      <c r="B51" s="1"/>
      <c r="C51" s="1"/>
      <c r="D51" s="1"/>
      <c r="E51" s="1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>
      <c r="B52" s="1"/>
      <c r="C52" s="1"/>
      <c r="D52" s="1"/>
      <c r="E52" s="1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>
      <c r="B53" s="1"/>
      <c r="C53" s="1"/>
      <c r="D53" s="1"/>
      <c r="E53" s="1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>
      <c r="B54" s="1"/>
      <c r="C54" s="1"/>
      <c r="D54" s="1"/>
      <c r="E54" s="1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>
      <c r="B55" s="1"/>
      <c r="C55" s="1"/>
      <c r="D55" s="1"/>
      <c r="E55" s="1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>
      <c r="B56" s="1"/>
      <c r="C56" s="1"/>
      <c r="D56" s="1"/>
      <c r="E56" s="1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>
      <c r="B57" s="1"/>
      <c r="C57" s="1"/>
      <c r="D57" s="1"/>
      <c r="E57" s="1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>
      <c r="B58" s="1"/>
      <c r="C58" s="1"/>
      <c r="D58" s="1"/>
      <c r="E58" s="1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>
      <c r="B59" s="1"/>
      <c r="C59" s="1"/>
      <c r="D59" s="1"/>
      <c r="E59" s="1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>
      <c r="B60" s="1"/>
      <c r="C60" s="1"/>
      <c r="D60" s="1"/>
      <c r="E60" s="1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>
      <c r="B61" s="1"/>
      <c r="C61" s="1"/>
      <c r="D61" s="1"/>
      <c r="E61" s="1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>
      <c r="B62" s="1"/>
      <c r="C62" s="1"/>
      <c r="D62" s="1"/>
      <c r="E62" s="1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>
      <c r="B63" s="1"/>
      <c r="C63" s="1"/>
      <c r="D63" s="1"/>
      <c r="E63" s="1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>
      <c r="B64" s="1"/>
      <c r="C64" s="1"/>
      <c r="D64" s="1"/>
      <c r="E64" s="1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>
      <c r="B65" s="1"/>
      <c r="C65" s="1"/>
      <c r="D65" s="1"/>
      <c r="E65" s="1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>
      <c r="B66" s="1"/>
      <c r="C66" s="1"/>
      <c r="D66" s="1"/>
      <c r="E66" s="1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>
      <c r="B67" s="1"/>
      <c r="C67" s="1"/>
      <c r="D67" s="1"/>
      <c r="E67" s="1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>
      <c r="B68" s="1"/>
      <c r="C68" s="1"/>
      <c r="D68" s="1"/>
      <c r="E68" s="1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>
      <c r="B69" s="1"/>
      <c r="C69" s="1"/>
      <c r="D69" s="1"/>
      <c r="E69" s="1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>
      <c r="B70" s="1"/>
      <c r="C70" s="1"/>
      <c r="D70" s="1"/>
      <c r="E70" s="1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>
      <c r="B71" s="1"/>
      <c r="C71" s="1"/>
      <c r="D71" s="1"/>
      <c r="E71" s="1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>
      <c r="B72" s="1"/>
      <c r="C72" s="1"/>
      <c r="D72" s="1"/>
      <c r="E72" s="1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>
      <c r="B73" s="1"/>
      <c r="C73" s="1"/>
      <c r="D73" s="1"/>
      <c r="E73" s="1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>
      <c r="B74" s="1"/>
      <c r="C74" s="1"/>
      <c r="D74" s="1"/>
      <c r="E74" s="1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>
      <c r="B75" s="1"/>
      <c r="C75" s="1"/>
      <c r="D75" s="1"/>
      <c r="E75" s="1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2:18">
      <c r="B76" s="1"/>
      <c r="C76" s="1"/>
      <c r="D76" s="1"/>
      <c r="E76" s="1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2:18">
      <c r="B77" s="1"/>
      <c r="C77" s="1"/>
      <c r="D77" s="1"/>
      <c r="E77" s="1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2:18">
      <c r="B78" s="1"/>
      <c r="C78" s="1"/>
      <c r="D78" s="1"/>
      <c r="E78" s="1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2:18">
      <c r="B79" s="1"/>
      <c r="C79" s="1"/>
      <c r="D79" s="1"/>
      <c r="E79" s="1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2:18">
      <c r="B80" s="1"/>
      <c r="C80" s="1"/>
      <c r="D80" s="1"/>
      <c r="E80" s="1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2:18">
      <c r="B81" s="1"/>
      <c r="C81" s="1"/>
      <c r="D81" s="1"/>
      <c r="E81" s="1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2:18">
      <c r="B82" s="1"/>
      <c r="C82" s="1"/>
      <c r="D82" s="1"/>
      <c r="E82" s="1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2:18">
      <c r="B83" s="1"/>
      <c r="C83" s="1"/>
      <c r="D83" s="1"/>
      <c r="E83" s="1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2:18">
      <c r="B84" s="1"/>
      <c r="C84" s="1"/>
      <c r="D84" s="1"/>
      <c r="E84" s="1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2:18">
      <c r="B85" s="1"/>
      <c r="C85" s="1"/>
      <c r="D85" s="1"/>
      <c r="E85" s="1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2:18">
      <c r="B86" s="1"/>
      <c r="C86" s="1"/>
      <c r="D86" s="1"/>
      <c r="E86" s="1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2:18">
      <c r="B87" s="1"/>
      <c r="C87" s="1"/>
      <c r="D87" s="1"/>
      <c r="E87" s="1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2:18">
      <c r="B88" s="1"/>
      <c r="C88" s="1"/>
      <c r="D88" s="1"/>
      <c r="E88" s="1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2:18">
      <c r="B89" s="1"/>
      <c r="C89" s="1"/>
      <c r="D89" s="1"/>
      <c r="E89" s="1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2:18">
      <c r="B90" s="1"/>
      <c r="C90" s="1"/>
      <c r="D90" s="1"/>
      <c r="E90" s="1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2:18">
      <c r="B91" s="1"/>
      <c r="C91" s="1"/>
      <c r="D91" s="1"/>
      <c r="E91" s="1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2:18">
      <c r="B92" s="1"/>
      <c r="C92" s="1"/>
      <c r="D92" s="1"/>
      <c r="E92" s="1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2:18">
      <c r="B93" s="1"/>
      <c r="C93" s="1"/>
      <c r="D93" s="1"/>
      <c r="E93" s="1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2:18">
      <c r="B94" s="1"/>
      <c r="C94" s="1"/>
      <c r="D94" s="1"/>
      <c r="E94" s="1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2:18">
      <c r="B95" s="1"/>
      <c r="C95" s="1"/>
      <c r="D95" s="1"/>
      <c r="E95" s="1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2:18">
      <c r="B96" s="1"/>
      <c r="C96" s="1"/>
      <c r="D96" s="1"/>
      <c r="E96" s="1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2:18">
      <c r="B97" s="1"/>
      <c r="C97" s="1"/>
      <c r="D97" s="1"/>
      <c r="E97" s="1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2:18">
      <c r="B98" s="1"/>
      <c r="C98" s="1"/>
      <c r="D98" s="1"/>
      <c r="E98" s="1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2:18">
      <c r="B99" s="1"/>
      <c r="C99" s="1"/>
      <c r="D99" s="1"/>
      <c r="E99" s="1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2:18">
      <c r="B100" s="1"/>
      <c r="C100" s="1"/>
      <c r="D100" s="1"/>
      <c r="E100" s="1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2:18">
      <c r="B101" s="1"/>
      <c r="C101" s="1"/>
      <c r="D101" s="1"/>
      <c r="E101" s="1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2:18">
      <c r="B102" s="1"/>
      <c r="C102" s="1"/>
      <c r="D102" s="1"/>
      <c r="E102" s="1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2:18">
      <c r="B103" s="1"/>
      <c r="C103" s="1"/>
      <c r="D103" s="1"/>
      <c r="E103" s="1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2:18">
      <c r="B104" s="1"/>
      <c r="C104" s="1"/>
      <c r="D104" s="1"/>
      <c r="E104" s="1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2:18">
      <c r="B105" s="1"/>
      <c r="C105" s="1"/>
      <c r="D105" s="1"/>
      <c r="E105" s="1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2:18">
      <c r="B106" s="1"/>
      <c r="C106" s="1"/>
      <c r="D106" s="1"/>
      <c r="E106" s="1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2:18">
      <c r="B107" s="1"/>
      <c r="C107" s="1"/>
      <c r="D107" s="1"/>
      <c r="E107" s="1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2:18">
      <c r="B108" s="1"/>
      <c r="C108" s="1"/>
      <c r="D108" s="1"/>
      <c r="E108" s="1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2:18">
      <c r="B109" s="1"/>
      <c r="C109" s="1"/>
      <c r="D109" s="1"/>
      <c r="E109" s="1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2:18">
      <c r="B110" s="1"/>
      <c r="C110" s="1"/>
      <c r="D110" s="1"/>
      <c r="E110" s="1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2:18">
      <c r="B111" s="1"/>
      <c r="C111" s="1"/>
      <c r="D111" s="1"/>
      <c r="E111" s="1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2:18">
      <c r="B112" s="1"/>
      <c r="C112" s="1"/>
      <c r="D112" s="1"/>
      <c r="E112" s="1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2:18">
      <c r="B113" s="1"/>
      <c r="C113" s="1"/>
      <c r="D113" s="1"/>
      <c r="E113" s="1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2:18">
      <c r="B114" s="1"/>
      <c r="C114" s="1"/>
      <c r="D114" s="1"/>
      <c r="E114" s="1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2:18">
      <c r="B115" s="1"/>
      <c r="C115" s="1"/>
      <c r="D115" s="1"/>
      <c r="E115" s="1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2:18">
      <c r="B116" s="1"/>
      <c r="C116" s="1"/>
      <c r="D116" s="1"/>
      <c r="E116" s="1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2:18">
      <c r="B117" s="1"/>
      <c r="C117" s="1"/>
      <c r="D117" s="1"/>
      <c r="E117" s="1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2:18">
      <c r="B118" s="1"/>
      <c r="C118" s="1"/>
      <c r="D118" s="1"/>
      <c r="E118" s="1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2:18">
      <c r="B119" s="1"/>
      <c r="C119" s="1"/>
      <c r="D119" s="1"/>
      <c r="E119" s="1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2:18">
      <c r="B120" s="1"/>
      <c r="C120" s="1"/>
      <c r="D120" s="1"/>
      <c r="E120" s="1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2:18">
      <c r="B121" s="1"/>
      <c r="C121" s="1"/>
      <c r="D121" s="1"/>
      <c r="E121" s="1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2:18">
      <c r="B122" s="1"/>
      <c r="C122" s="1"/>
      <c r="D122" s="1"/>
      <c r="E122" s="1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2:18">
      <c r="B123" s="1"/>
      <c r="C123" s="1"/>
      <c r="D123" s="1"/>
      <c r="E123" s="1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2:18">
      <c r="B124" s="1"/>
      <c r="C124" s="1"/>
      <c r="D124" s="1"/>
      <c r="E124" s="1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2:18">
      <c r="B125" s="1"/>
      <c r="C125" s="1"/>
      <c r="D125" s="1"/>
      <c r="E125" s="1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2:18">
      <c r="B126" s="1"/>
      <c r="C126" s="1"/>
      <c r="D126" s="1"/>
      <c r="E126" s="1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2:18">
      <c r="B127" s="1"/>
      <c r="C127" s="1"/>
      <c r="D127" s="1"/>
      <c r="E127" s="1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2:18">
      <c r="B128" s="1"/>
      <c r="C128" s="1"/>
      <c r="D128" s="1"/>
      <c r="E128" s="1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2:18">
      <c r="B129" s="1"/>
      <c r="C129" s="1"/>
      <c r="D129" s="1"/>
      <c r="E129" s="1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2:18">
      <c r="B130" s="1"/>
      <c r="C130" s="1"/>
      <c r="D130" s="1"/>
      <c r="E130" s="1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2:18">
      <c r="B131" s="1"/>
      <c r="C131" s="1"/>
      <c r="D131" s="1"/>
      <c r="E131" s="1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2:18">
      <c r="B132" s="1"/>
      <c r="C132" s="1"/>
      <c r="D132" s="1"/>
      <c r="E132" s="1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2:18">
      <c r="B133" s="1"/>
      <c r="C133" s="1"/>
      <c r="D133" s="1"/>
      <c r="E133" s="1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2:18">
      <c r="B134" s="1"/>
      <c r="C134" s="1"/>
      <c r="D134" s="1"/>
      <c r="E134" s="1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2:18">
      <c r="B135" s="1"/>
      <c r="C135" s="1"/>
      <c r="D135" s="1"/>
      <c r="E135" s="1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2:18">
      <c r="B136" s="1"/>
      <c r="C136" s="1"/>
      <c r="D136" s="1"/>
      <c r="E136" s="1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2:18">
      <c r="B137" s="1"/>
      <c r="C137" s="1"/>
      <c r="D137" s="1"/>
      <c r="E137" s="1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2:18">
      <c r="B138" s="1"/>
      <c r="C138" s="1"/>
      <c r="D138" s="1"/>
      <c r="E138" s="1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2:18">
      <c r="B139" s="1"/>
      <c r="C139" s="1"/>
      <c r="D139" s="1"/>
      <c r="E139" s="1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2:18">
      <c r="B140" s="1"/>
      <c r="C140" s="1"/>
      <c r="D140" s="1"/>
      <c r="E140" s="1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2:18">
      <c r="B141" s="1"/>
      <c r="C141" s="1"/>
      <c r="D141" s="1"/>
      <c r="E141" s="1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2:18">
      <c r="B142" s="1"/>
      <c r="C142" s="1"/>
      <c r="D142" s="1"/>
      <c r="E142" s="1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2:18">
      <c r="B143" s="1"/>
      <c r="C143" s="1"/>
      <c r="D143" s="1"/>
      <c r="E143" s="1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2:18">
      <c r="B144" s="1"/>
      <c r="C144" s="1"/>
      <c r="D144" s="1"/>
      <c r="E144" s="1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2:18">
      <c r="B145" s="1"/>
      <c r="C145" s="1"/>
      <c r="D145" s="1"/>
      <c r="E145" s="1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2:18">
      <c r="B146" s="1"/>
      <c r="C146" s="1"/>
      <c r="D146" s="1"/>
      <c r="E146" s="1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2:18">
      <c r="B147" s="1"/>
      <c r="C147" s="1"/>
      <c r="D147" s="1"/>
      <c r="E147" s="1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2:18">
      <c r="B148" s="1"/>
      <c r="C148" s="1"/>
      <c r="D148" s="1"/>
      <c r="E148" s="1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2:18">
      <c r="B149" s="1"/>
      <c r="C149" s="1"/>
      <c r="D149" s="1"/>
      <c r="E149" s="1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2:18">
      <c r="B150" s="1"/>
      <c r="C150" s="1"/>
      <c r="D150" s="1"/>
      <c r="E150" s="1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2:18">
      <c r="B151" s="1"/>
      <c r="C151" s="1"/>
      <c r="D151" s="1"/>
      <c r="E151" s="1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2:18">
      <c r="B152" s="1"/>
      <c r="C152" s="1"/>
      <c r="D152" s="1"/>
      <c r="E152" s="1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2:18">
      <c r="B153" s="1"/>
      <c r="C153" s="1"/>
      <c r="D153" s="1"/>
      <c r="E153" s="1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2:18">
      <c r="B154" s="1"/>
      <c r="C154" s="1"/>
      <c r="D154" s="1"/>
      <c r="E154" s="1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2:18">
      <c r="B155" s="1"/>
      <c r="C155" s="1"/>
      <c r="D155" s="1"/>
      <c r="E155" s="1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2:18">
      <c r="B156" s="1"/>
      <c r="C156" s="1"/>
      <c r="D156" s="1"/>
      <c r="E156" s="1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2:18">
      <c r="B157" s="1"/>
      <c r="C157" s="1"/>
      <c r="D157" s="1"/>
      <c r="E157" s="1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2:18">
      <c r="B158" s="1"/>
      <c r="C158" s="1"/>
      <c r="D158" s="1"/>
      <c r="E158" s="1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2:18">
      <c r="B159" s="1"/>
      <c r="C159" s="1"/>
      <c r="D159" s="1"/>
      <c r="E159" s="1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2:18">
      <c r="B160" s="1"/>
      <c r="C160" s="1"/>
      <c r="D160" s="1"/>
      <c r="E160" s="1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2:18">
      <c r="B161" s="1"/>
      <c r="C161" s="1"/>
      <c r="D161" s="1"/>
      <c r="E161" s="1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2:18">
      <c r="B162" s="1"/>
      <c r="C162" s="1"/>
      <c r="D162" s="1"/>
      <c r="E162" s="1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2:18">
      <c r="B163" s="1"/>
      <c r="C163" s="1"/>
      <c r="D163" s="1"/>
      <c r="E163" s="1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2:18">
      <c r="B164" s="1"/>
      <c r="C164" s="1"/>
      <c r="D164" s="1"/>
      <c r="E164" s="1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2:18">
      <c r="B165" s="1"/>
      <c r="C165" s="1"/>
      <c r="D165" s="1"/>
      <c r="E165" s="1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2:18">
      <c r="B166" s="1"/>
      <c r="C166" s="1"/>
      <c r="D166" s="1"/>
      <c r="E166" s="1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2:18">
      <c r="B167" s="1"/>
      <c r="C167" s="1"/>
      <c r="D167" s="1"/>
      <c r="E167" s="1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2:18">
      <c r="B168" s="1"/>
      <c r="C168" s="1"/>
      <c r="D168" s="1"/>
      <c r="E168" s="1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2:18">
      <c r="B169" s="1"/>
      <c r="C169" s="1"/>
      <c r="D169" s="1"/>
      <c r="E169" s="1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2:18">
      <c r="B170" s="1"/>
      <c r="C170" s="1"/>
      <c r="D170" s="1"/>
      <c r="E170" s="1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2:18">
      <c r="B171" s="1"/>
      <c r="C171" s="1"/>
      <c r="D171" s="1"/>
      <c r="E171" s="1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2:18">
      <c r="B172" s="1"/>
      <c r="C172" s="1"/>
      <c r="D172" s="1"/>
      <c r="E172" s="1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2:18">
      <c r="B173" s="1"/>
      <c r="C173" s="1"/>
      <c r="D173" s="1"/>
      <c r="E173" s="1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2:18">
      <c r="B174" s="1"/>
      <c r="C174" s="1"/>
      <c r="D174" s="1"/>
      <c r="E174" s="1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2:18">
      <c r="B175" s="1"/>
      <c r="C175" s="1"/>
      <c r="D175" s="1"/>
      <c r="E175" s="1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2:18">
      <c r="B176" s="1"/>
      <c r="C176" s="1"/>
      <c r="D176" s="1"/>
      <c r="E176" s="1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2:18">
      <c r="B177" s="1"/>
      <c r="C177" s="1"/>
      <c r="D177" s="1"/>
      <c r="E177" s="1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2:18">
      <c r="B178" s="1"/>
      <c r="C178" s="1"/>
      <c r="D178" s="1"/>
      <c r="E178" s="1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2:18">
      <c r="B179" s="1"/>
      <c r="C179" s="1"/>
      <c r="D179" s="1"/>
      <c r="E179" s="1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2:18">
      <c r="B180" s="1"/>
      <c r="C180" s="1"/>
      <c r="D180" s="1"/>
      <c r="E180" s="1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2:18">
      <c r="B181" s="1"/>
      <c r="C181" s="1"/>
      <c r="D181" s="1"/>
      <c r="E181" s="1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2:18">
      <c r="B182" s="1"/>
      <c r="C182" s="1"/>
      <c r="D182" s="1"/>
      <c r="E182" s="1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2:18">
      <c r="B183" s="1"/>
      <c r="C183" s="1"/>
      <c r="D183" s="1"/>
      <c r="E183" s="1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2:18">
      <c r="B184" s="1"/>
      <c r="C184" s="1"/>
      <c r="D184" s="1"/>
      <c r="E184" s="1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2:18">
      <c r="B185" s="1"/>
      <c r="C185" s="1"/>
      <c r="D185" s="1"/>
      <c r="E185" s="1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2:18">
      <c r="B186" s="1"/>
      <c r="C186" s="1"/>
      <c r="D186" s="1"/>
      <c r="E186" s="1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2:18">
      <c r="B187" s="1"/>
      <c r="C187" s="1"/>
      <c r="D187" s="1"/>
      <c r="E187" s="1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2:18">
      <c r="B188" s="1"/>
      <c r="C188" s="1"/>
      <c r="D188" s="1"/>
      <c r="E188" s="1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2:18">
      <c r="B189" s="1"/>
      <c r="C189" s="1"/>
      <c r="D189" s="1"/>
      <c r="E189" s="1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2:18">
      <c r="B190" s="1"/>
      <c r="C190" s="1"/>
      <c r="D190" s="1"/>
      <c r="E190" s="1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2:18">
      <c r="B191" s="1"/>
      <c r="C191" s="1"/>
      <c r="D191" s="1"/>
      <c r="E191" s="1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2:18">
      <c r="B192" s="1"/>
      <c r="C192" s="1"/>
      <c r="D192" s="1"/>
      <c r="E192" s="1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2:18">
      <c r="B193" s="1"/>
      <c r="C193" s="1"/>
      <c r="D193" s="1"/>
      <c r="E193" s="1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2:18">
      <c r="B194" s="1"/>
      <c r="C194" s="1"/>
      <c r="D194" s="1"/>
      <c r="E194" s="1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2:18">
      <c r="B195" s="1"/>
      <c r="C195" s="1"/>
      <c r="D195" s="1"/>
      <c r="E195" s="1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2:18">
      <c r="B196" s="1"/>
      <c r="C196" s="1"/>
      <c r="D196" s="1"/>
      <c r="E196" s="1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2:18">
      <c r="B197" s="1"/>
      <c r="C197" s="1"/>
      <c r="D197" s="1"/>
      <c r="E197" s="1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2:18">
      <c r="B198" s="1"/>
      <c r="C198" s="1"/>
      <c r="D198" s="1"/>
      <c r="E198" s="1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2:18">
      <c r="B199" s="1"/>
      <c r="C199" s="1"/>
      <c r="D199" s="1"/>
      <c r="E199" s="1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2:18">
      <c r="B200" s="1"/>
      <c r="C200" s="1"/>
      <c r="D200" s="1"/>
      <c r="E200" s="1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2:18">
      <c r="B201" s="1"/>
      <c r="C201" s="1"/>
      <c r="D201" s="1"/>
      <c r="E201" s="1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2:18">
      <c r="B202" s="1"/>
      <c r="C202" s="1"/>
      <c r="D202" s="1"/>
      <c r="E202" s="1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2:18">
      <c r="B203" s="1"/>
      <c r="C203" s="1"/>
      <c r="D203" s="1"/>
      <c r="E203" s="1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2:18">
      <c r="B204" s="1"/>
      <c r="C204" s="1"/>
      <c r="D204" s="1"/>
      <c r="E204" s="1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2:18">
      <c r="B205" s="1"/>
      <c r="C205" s="1"/>
      <c r="D205" s="1"/>
      <c r="E205" s="1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2:18">
      <c r="B206" s="1"/>
      <c r="C206" s="1"/>
      <c r="D206" s="1"/>
      <c r="E206" s="1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2:18">
      <c r="B207" s="1"/>
      <c r="C207" s="1"/>
      <c r="D207" s="1"/>
      <c r="E207" s="1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2:18">
      <c r="B208" s="1"/>
      <c r="C208" s="1"/>
      <c r="D208" s="1"/>
      <c r="E208" s="1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2:18">
      <c r="B209" s="1"/>
      <c r="C209" s="1"/>
      <c r="D209" s="1"/>
      <c r="E209" s="1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2:18">
      <c r="B210" s="1"/>
      <c r="C210" s="1"/>
      <c r="D210" s="1"/>
      <c r="E210" s="1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2:18">
      <c r="B211" s="1"/>
      <c r="C211" s="1"/>
      <c r="D211" s="1"/>
      <c r="E211" s="1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2:18">
      <c r="B212" s="1"/>
      <c r="C212" s="1"/>
      <c r="D212" s="1"/>
      <c r="E212" s="1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2:18">
      <c r="B213" s="1"/>
      <c r="C213" s="1"/>
      <c r="D213" s="1"/>
      <c r="E213" s="1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2:18">
      <c r="B214" s="1"/>
      <c r="C214" s="1"/>
      <c r="D214" s="1"/>
      <c r="E214" s="1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2:18">
      <c r="B215" s="1"/>
      <c r="C215" s="1"/>
      <c r="D215" s="1"/>
      <c r="E215" s="1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2:18">
      <c r="B216" s="1"/>
      <c r="C216" s="1"/>
      <c r="D216" s="1"/>
      <c r="E216" s="1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2:18">
      <c r="B217" s="1"/>
      <c r="C217" s="1"/>
      <c r="D217" s="1"/>
      <c r="E217" s="1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2:18">
      <c r="B218" s="1"/>
      <c r="C218" s="1"/>
      <c r="D218" s="1"/>
      <c r="E218" s="1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2:18">
      <c r="B219" s="1"/>
      <c r="C219" s="1"/>
      <c r="D219" s="1"/>
      <c r="E219" s="1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2:18">
      <c r="B220" s="1"/>
      <c r="C220" s="1"/>
      <c r="D220" s="1"/>
      <c r="E220" s="1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2:18">
      <c r="B221" s="1"/>
      <c r="C221" s="1"/>
      <c r="D221" s="1"/>
      <c r="E221" s="1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2:18">
      <c r="B222" s="1"/>
      <c r="C222" s="1"/>
      <c r="D222" s="1"/>
      <c r="E222" s="1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2:18">
      <c r="B223" s="1"/>
      <c r="C223" s="1"/>
      <c r="D223" s="1"/>
      <c r="E223" s="1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2:18">
      <c r="B224" s="1"/>
      <c r="C224" s="1"/>
      <c r="D224" s="1"/>
      <c r="E224" s="1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2:18">
      <c r="B225" s="1"/>
      <c r="C225" s="1"/>
      <c r="D225" s="1"/>
      <c r="E225" s="1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2:18">
      <c r="B226" s="1"/>
      <c r="C226" s="1"/>
      <c r="D226" s="1"/>
      <c r="E226" s="1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2:18">
      <c r="B227" s="1"/>
      <c r="C227" s="1"/>
      <c r="D227" s="1"/>
      <c r="E227" s="1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2:18">
      <c r="B228" s="1"/>
      <c r="C228" s="1"/>
      <c r="D228" s="1"/>
      <c r="E228" s="1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2:18">
      <c r="B229" s="1"/>
      <c r="C229" s="1"/>
      <c r="D229" s="1"/>
      <c r="E229" s="1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2:18">
      <c r="B230" s="1"/>
      <c r="C230" s="1"/>
      <c r="D230" s="1"/>
      <c r="E230" s="1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2:18">
      <c r="B231" s="1"/>
      <c r="C231" s="1"/>
      <c r="D231" s="1"/>
      <c r="E231" s="1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2:18">
      <c r="B232" s="1"/>
      <c r="C232" s="1"/>
      <c r="D232" s="1"/>
      <c r="E232" s="1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2:18">
      <c r="B233" s="1"/>
      <c r="C233" s="1"/>
      <c r="D233" s="1"/>
      <c r="E233" s="1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2:18">
      <c r="B234" s="1"/>
      <c r="C234" s="1"/>
      <c r="D234" s="1"/>
      <c r="E234" s="1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2:18">
      <c r="B235" s="1"/>
      <c r="C235" s="1"/>
      <c r="D235" s="1"/>
      <c r="E235" s="1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2:18">
      <c r="B236" s="1"/>
      <c r="C236" s="1"/>
      <c r="D236" s="1"/>
      <c r="E236" s="1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2:18">
      <c r="B237" s="1"/>
      <c r="C237" s="1"/>
      <c r="D237" s="1"/>
      <c r="E237" s="1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2:18">
      <c r="B238" s="1"/>
      <c r="C238" s="1"/>
      <c r="D238" s="1"/>
      <c r="E238" s="1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2:18">
      <c r="B239" s="1"/>
      <c r="C239" s="1"/>
      <c r="D239" s="1"/>
      <c r="E239" s="1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2:18">
      <c r="B240" s="1"/>
      <c r="C240" s="1"/>
      <c r="D240" s="1"/>
      <c r="E240" s="1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2:18">
      <c r="B241" s="1"/>
      <c r="C241" s="1"/>
      <c r="D241" s="1"/>
      <c r="E241" s="1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2:18">
      <c r="B242" s="1"/>
      <c r="C242" s="1"/>
      <c r="D242" s="1"/>
      <c r="E242" s="1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2:18">
      <c r="B243" s="1"/>
      <c r="C243" s="1"/>
      <c r="D243" s="1"/>
      <c r="E243" s="17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2:18">
      <c r="B244" s="1"/>
      <c r="C244" s="1"/>
      <c r="D244" s="1"/>
      <c r="E244" s="17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2:18">
      <c r="B245" s="1"/>
      <c r="C245" s="1"/>
      <c r="D245" s="1"/>
      <c r="E245" s="17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2:18">
      <c r="B246" s="1"/>
      <c r="C246" s="1"/>
      <c r="D246" s="1"/>
      <c r="E246" s="17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2:18">
      <c r="B247" s="1"/>
      <c r="C247" s="1"/>
      <c r="D247" s="1"/>
      <c r="E247" s="17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2:18">
      <c r="B248" s="1"/>
      <c r="C248" s="1"/>
      <c r="D248" s="1"/>
      <c r="E248" s="17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2:18">
      <c r="B249" s="1"/>
      <c r="C249" s="1"/>
      <c r="D249" s="1"/>
      <c r="E249" s="17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2:18">
      <c r="B250" s="1"/>
      <c r="C250" s="1"/>
      <c r="D250" s="1"/>
      <c r="E250" s="17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2:18">
      <c r="B251" s="1"/>
      <c r="C251" s="1"/>
      <c r="D251" s="1"/>
      <c r="E251" s="1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2:18">
      <c r="B252" s="1"/>
      <c r="C252" s="1"/>
      <c r="D252" s="1"/>
      <c r="E252" s="17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2:18">
      <c r="B253" s="1"/>
      <c r="C253" s="1"/>
      <c r="D253" s="1"/>
      <c r="E253" s="17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2:18">
      <c r="B254" s="1"/>
      <c r="C254" s="1"/>
      <c r="D254" s="1"/>
      <c r="E254" s="17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2:18">
      <c r="B255" s="1"/>
      <c r="C255" s="1"/>
      <c r="D255" s="1"/>
      <c r="E255" s="17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2:18">
      <c r="B256" s="1"/>
      <c r="C256" s="1"/>
      <c r="D256" s="1"/>
      <c r="E256" s="17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2:18">
      <c r="B257" s="1"/>
      <c r="C257" s="1"/>
      <c r="D257" s="1"/>
      <c r="E257" s="17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2:18">
      <c r="B258" s="1"/>
      <c r="C258" s="1"/>
      <c r="D258" s="1"/>
      <c r="E258" s="17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2:18">
      <c r="B259" s="1"/>
      <c r="C259" s="1"/>
      <c r="D259" s="1"/>
      <c r="E259" s="17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2:18">
      <c r="B260" s="1"/>
      <c r="C260" s="1"/>
      <c r="D260" s="1"/>
      <c r="E260" s="17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2:18">
      <c r="B261" s="1"/>
      <c r="C261" s="1"/>
      <c r="D261" s="1"/>
      <c r="E261" s="17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2:18">
      <c r="B262" s="1"/>
      <c r="C262" s="1"/>
      <c r="D262" s="1"/>
      <c r="E262" s="17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2:18">
      <c r="B263" s="1"/>
      <c r="C263" s="1"/>
      <c r="D263" s="1"/>
      <c r="E263" s="17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2:18">
      <c r="B264" s="1"/>
      <c r="C264" s="1"/>
      <c r="D264" s="1"/>
      <c r="E264" s="17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2:18">
      <c r="B265" s="1"/>
      <c r="C265" s="1"/>
      <c r="D265" s="1"/>
      <c r="E265" s="17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2:18">
      <c r="B266" s="1"/>
      <c r="C266" s="1"/>
      <c r="D266" s="1"/>
      <c r="E266" s="17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2:18">
      <c r="B267" s="1"/>
      <c r="C267" s="1"/>
      <c r="D267" s="1"/>
      <c r="E267" s="17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2:18">
      <c r="B268" s="1"/>
      <c r="C268" s="1"/>
      <c r="D268" s="1"/>
      <c r="E268" s="17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2:18">
      <c r="B269" s="1"/>
      <c r="C269" s="1"/>
      <c r="D269" s="1"/>
      <c r="E269" s="17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2:18">
      <c r="B270" s="1"/>
      <c r="C270" s="1"/>
      <c r="D270" s="1"/>
      <c r="E270" s="17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2:18">
      <c r="B271" s="1"/>
      <c r="C271" s="1"/>
      <c r="D271" s="1"/>
      <c r="E271" s="17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2:18">
      <c r="B272" s="1"/>
      <c r="C272" s="1"/>
      <c r="D272" s="1"/>
      <c r="E272" s="17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2:18">
      <c r="B273" s="1"/>
      <c r="C273" s="1"/>
      <c r="D273" s="1"/>
      <c r="E273" s="17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2:18">
      <c r="B274" s="1"/>
      <c r="C274" s="1"/>
      <c r="D274" s="1"/>
      <c r="E274" s="17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2:18">
      <c r="B275" s="1"/>
      <c r="C275" s="1"/>
      <c r="D275" s="1"/>
      <c r="E275" s="17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2:18">
      <c r="B276" s="1"/>
      <c r="C276" s="1"/>
      <c r="D276" s="1"/>
      <c r="E276" s="17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2:18">
      <c r="B277" s="1"/>
      <c r="C277" s="1"/>
      <c r="D277" s="1"/>
      <c r="E277" s="17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2:18">
      <c r="B278" s="1"/>
      <c r="C278" s="1"/>
      <c r="D278" s="1"/>
      <c r="E278" s="17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2:18">
      <c r="B279" s="1"/>
      <c r="C279" s="1"/>
      <c r="D279" s="1"/>
      <c r="E279" s="17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2:18">
      <c r="B280" s="1"/>
      <c r="C280" s="1"/>
      <c r="D280" s="1"/>
      <c r="E280" s="17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2:18">
      <c r="B281" s="1"/>
      <c r="C281" s="1"/>
      <c r="D281" s="1"/>
      <c r="E281" s="17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2:18">
      <c r="B282" s="1"/>
      <c r="C282" s="1"/>
      <c r="D282" s="1"/>
      <c r="E282" s="17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2:18">
      <c r="B283" s="1"/>
      <c r="C283" s="1"/>
      <c r="D283" s="1"/>
      <c r="E283" s="17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2:18">
      <c r="B284" s="1"/>
      <c r="C284" s="1"/>
      <c r="D284" s="1"/>
      <c r="E284" s="17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2:18">
      <c r="B285" s="1"/>
      <c r="C285" s="1"/>
      <c r="D285" s="1"/>
      <c r="E285" s="17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2:18">
      <c r="B286" s="1"/>
      <c r="C286" s="1"/>
      <c r="D286" s="1"/>
      <c r="E286" s="17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2:18">
      <c r="B287" s="1"/>
      <c r="C287" s="1"/>
      <c r="D287" s="1"/>
      <c r="E287" s="17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2:18">
      <c r="B288" s="1"/>
      <c r="C288" s="1"/>
      <c r="D288" s="1"/>
      <c r="E288" s="17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2:18">
      <c r="B289" s="1"/>
      <c r="C289" s="1"/>
      <c r="D289" s="1"/>
      <c r="E289" s="17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2:18">
      <c r="B290" s="1"/>
      <c r="C290" s="1"/>
      <c r="D290" s="1"/>
      <c r="E290" s="17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2:18">
      <c r="B291" s="1"/>
      <c r="C291" s="1"/>
      <c r="D291" s="1"/>
      <c r="E291" s="17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2:18">
      <c r="B292" s="1"/>
      <c r="C292" s="1"/>
      <c r="D292" s="1"/>
      <c r="E292" s="17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2:18">
      <c r="B293" s="1"/>
      <c r="C293" s="1"/>
      <c r="D293" s="1"/>
      <c r="E293" s="17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2:18">
      <c r="B294" s="1"/>
      <c r="C294" s="1"/>
      <c r="D294" s="1"/>
      <c r="E294" s="17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2:18">
      <c r="B295" s="1"/>
      <c r="C295" s="1"/>
      <c r="D295" s="1"/>
      <c r="E295" s="17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2:18">
      <c r="B296" s="1"/>
      <c r="C296" s="1"/>
      <c r="D296" s="1"/>
      <c r="E296" s="17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2:18">
      <c r="B297" s="1"/>
      <c r="C297" s="1"/>
      <c r="D297" s="1"/>
      <c r="E297" s="17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2:18">
      <c r="B298" s="1"/>
      <c r="C298" s="1"/>
      <c r="D298" s="1"/>
      <c r="E298" s="17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2:18">
      <c r="B299" s="1"/>
      <c r="C299" s="1"/>
      <c r="D299" s="1"/>
      <c r="E299" s="17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2:18">
      <c r="B300" s="1"/>
      <c r="C300" s="1"/>
      <c r="D300" s="1"/>
      <c r="E300" s="17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2:18">
      <c r="B301" s="1"/>
      <c r="C301" s="1"/>
      <c r="D301" s="1"/>
      <c r="E301" s="17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2:18">
      <c r="B302" s="1"/>
      <c r="C302" s="1"/>
      <c r="D302" s="1"/>
      <c r="E302" s="17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2:18">
      <c r="B303" s="1"/>
      <c r="C303" s="1"/>
      <c r="D303" s="1"/>
      <c r="E303" s="17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2:18">
      <c r="B304" s="1"/>
      <c r="C304" s="1"/>
      <c r="D304" s="1"/>
      <c r="E304" s="17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</sheetData>
  <mergeCells count="1">
    <mergeCell ref="A1:L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3"/>
  <sheetViews>
    <sheetView tabSelected="1" view="pageBreakPreview" topLeftCell="A25" zoomScale="80" zoomScaleNormal="100" zoomScaleSheetLayoutView="80" workbookViewId="0">
      <selection activeCell="I32" sqref="I32"/>
    </sheetView>
  </sheetViews>
  <sheetFormatPr defaultRowHeight="15"/>
  <cols>
    <col min="1" max="1" width="7.42578125" style="43" customWidth="1"/>
    <col min="2" max="2" width="86.7109375" style="41" customWidth="1"/>
    <col min="3" max="3" width="9.28515625" style="41" customWidth="1"/>
    <col min="4" max="4" width="12.85546875" style="41" customWidth="1"/>
    <col min="5" max="5" width="11.7109375" style="41" customWidth="1"/>
    <col min="6" max="6" width="9.5703125" style="41" customWidth="1"/>
    <col min="7" max="7" width="11.85546875" style="41" customWidth="1"/>
    <col min="8" max="8" width="12.42578125" style="41" customWidth="1"/>
    <col min="9" max="9" width="12.42578125" style="41" bestFit="1" customWidth="1"/>
    <col min="10" max="16384" width="9.140625" style="41"/>
  </cols>
  <sheetData>
    <row r="1" spans="1:15" s="50" customFormat="1" ht="18.75">
      <c r="A1" s="52"/>
      <c r="E1" s="53" t="s">
        <v>61</v>
      </c>
    </row>
    <row r="2" spans="1:15" s="50" customFormat="1" ht="18.75">
      <c r="A2" s="52"/>
      <c r="E2" s="53" t="s">
        <v>105</v>
      </c>
    </row>
    <row r="3" spans="1:15" s="50" customFormat="1" ht="18.75">
      <c r="A3" s="52"/>
      <c r="E3" s="53" t="s">
        <v>104</v>
      </c>
    </row>
    <row r="4" spans="1:15" s="50" customFormat="1" ht="18.75">
      <c r="A4" s="52"/>
      <c r="E4" s="53" t="s">
        <v>102</v>
      </c>
    </row>
    <row r="5" spans="1:15" s="50" customFormat="1" ht="18.75">
      <c r="A5" s="52"/>
      <c r="E5" s="53" t="s">
        <v>103</v>
      </c>
    </row>
    <row r="6" spans="1:15" s="50" customFormat="1" ht="18.75">
      <c r="A6" s="52"/>
      <c r="E6" s="53" t="s">
        <v>106</v>
      </c>
    </row>
    <row r="7" spans="1:15" s="50" customFormat="1" ht="18.75">
      <c r="A7" s="52"/>
      <c r="E7" s="53" t="s">
        <v>107</v>
      </c>
    </row>
    <row r="8" spans="1:15" s="50" customFormat="1" ht="18.75" customHeight="1">
      <c r="A8" s="52"/>
      <c r="E8" s="53" t="s">
        <v>110</v>
      </c>
    </row>
    <row r="9" spans="1:15" s="50" customFormat="1" ht="18.75">
      <c r="A9" s="52"/>
      <c r="E9" s="53"/>
    </row>
    <row r="10" spans="1:15" s="50" customFormat="1" ht="18.75">
      <c r="A10" s="52"/>
      <c r="E10" s="53"/>
    </row>
    <row r="11" spans="1:15" s="50" customFormat="1" ht="18.75">
      <c r="A11" s="52"/>
      <c r="E11" s="53"/>
    </row>
    <row r="12" spans="1:15" s="50" customFormat="1">
      <c r="A12" s="52"/>
    </row>
    <row r="13" spans="1:15" s="50" customFormat="1" ht="42" customHeight="1">
      <c r="A13" s="68" t="s">
        <v>62</v>
      </c>
      <c r="B13" s="68"/>
      <c r="C13" s="68"/>
      <c r="D13" s="68"/>
      <c r="E13" s="68"/>
      <c r="F13" s="68"/>
      <c r="G13" s="68"/>
      <c r="H13" s="68"/>
      <c r="I13" s="68"/>
    </row>
    <row r="14" spans="1:15" s="50" customFormat="1" ht="15.75">
      <c r="A14" s="54"/>
      <c r="B14" s="55"/>
      <c r="C14" s="56"/>
      <c r="D14" s="56"/>
      <c r="E14" s="56"/>
      <c r="F14" s="56"/>
      <c r="G14" s="56"/>
      <c r="H14" s="56"/>
    </row>
    <row r="15" spans="1:15" s="50" customFormat="1" ht="36" customHeight="1">
      <c r="A15" s="47" t="s">
        <v>34</v>
      </c>
      <c r="B15" s="47" t="s">
        <v>0</v>
      </c>
      <c r="C15" s="47" t="s">
        <v>63</v>
      </c>
      <c r="D15" s="47" t="s">
        <v>64</v>
      </c>
      <c r="E15" s="47" t="s">
        <v>65</v>
      </c>
      <c r="F15" s="47" t="s">
        <v>66</v>
      </c>
      <c r="G15" s="47" t="s">
        <v>109</v>
      </c>
      <c r="H15" s="47" t="s">
        <v>67</v>
      </c>
      <c r="I15" s="47" t="s">
        <v>68</v>
      </c>
      <c r="J15" s="49"/>
      <c r="K15" s="49"/>
      <c r="L15" s="49"/>
      <c r="M15" s="49"/>
      <c r="N15" s="49"/>
      <c r="O15" s="49"/>
    </row>
    <row r="16" spans="1:15" s="50" customFormat="1" ht="31.5">
      <c r="A16" s="64">
        <v>1</v>
      </c>
      <c r="B16" s="48" t="s">
        <v>70</v>
      </c>
      <c r="C16" s="51" t="s">
        <v>60</v>
      </c>
      <c r="D16" s="44">
        <f t="shared" ref="D16:I16" si="0">D17/D18</f>
        <v>301.24166666666667</v>
      </c>
      <c r="E16" s="44">
        <f t="shared" si="0"/>
        <v>399.17777777777781</v>
      </c>
      <c r="F16" s="44">
        <f t="shared" si="0"/>
        <v>517.89855072463763</v>
      </c>
      <c r="G16" s="44">
        <f t="shared" si="0"/>
        <v>611.68965517241384</v>
      </c>
      <c r="H16" s="44">
        <f t="shared" si="0"/>
        <v>611.68965517241384</v>
      </c>
      <c r="I16" s="44">
        <f t="shared" si="0"/>
        <v>611.68965517241384</v>
      </c>
      <c r="J16" s="49"/>
      <c r="K16" s="49"/>
      <c r="L16" s="49"/>
      <c r="M16" s="49"/>
      <c r="N16" s="49"/>
      <c r="O16" s="49"/>
    </row>
    <row r="17" spans="1:15" s="50" customFormat="1" ht="18" customHeight="1">
      <c r="A17" s="64">
        <v>2</v>
      </c>
      <c r="B17" s="48" t="s">
        <v>55</v>
      </c>
      <c r="C17" s="51" t="s">
        <v>60</v>
      </c>
      <c r="D17" s="45">
        <v>36149</v>
      </c>
      <c r="E17" s="45">
        <v>35926</v>
      </c>
      <c r="F17" s="45">
        <v>35735</v>
      </c>
      <c r="G17" s="45">
        <v>35478</v>
      </c>
      <c r="H17" s="45">
        <v>35478</v>
      </c>
      <c r="I17" s="45">
        <v>35478</v>
      </c>
      <c r="J17" s="49"/>
      <c r="K17" s="49"/>
      <c r="L17" s="49"/>
      <c r="M17" s="49"/>
      <c r="N17" s="49"/>
      <c r="O17" s="49"/>
    </row>
    <row r="18" spans="1:15" s="50" customFormat="1" ht="18" customHeight="1">
      <c r="A18" s="64">
        <v>3</v>
      </c>
      <c r="B18" s="48" t="s">
        <v>96</v>
      </c>
      <c r="C18" s="51" t="s">
        <v>60</v>
      </c>
      <c r="D18" s="44">
        <v>120</v>
      </c>
      <c r="E18" s="44">
        <v>90</v>
      </c>
      <c r="F18" s="44">
        <v>69</v>
      </c>
      <c r="G18" s="44">
        <v>58</v>
      </c>
      <c r="H18" s="44">
        <v>58</v>
      </c>
      <c r="I18" s="44">
        <v>58</v>
      </c>
      <c r="J18" s="49"/>
      <c r="K18" s="49"/>
      <c r="L18" s="49"/>
      <c r="M18" s="49"/>
      <c r="N18" s="49"/>
      <c r="O18" s="49"/>
    </row>
    <row r="19" spans="1:15" s="50" customFormat="1" ht="18" customHeight="1">
      <c r="A19" s="64">
        <v>4</v>
      </c>
      <c r="B19" s="48" t="s">
        <v>69</v>
      </c>
      <c r="C19" s="51" t="s">
        <v>60</v>
      </c>
      <c r="D19" s="45">
        <v>36149</v>
      </c>
      <c r="E19" s="45">
        <v>35926</v>
      </c>
      <c r="F19" s="45">
        <v>35735</v>
      </c>
      <c r="G19" s="45">
        <v>35478</v>
      </c>
      <c r="H19" s="45">
        <f t="shared" ref="H19:I19" si="1">H17</f>
        <v>35478</v>
      </c>
      <c r="I19" s="45">
        <f t="shared" si="1"/>
        <v>35478</v>
      </c>
      <c r="J19" s="49"/>
      <c r="K19" s="49"/>
      <c r="L19" s="49"/>
      <c r="M19" s="49"/>
      <c r="N19" s="49"/>
      <c r="O19" s="49"/>
    </row>
    <row r="20" spans="1:15" s="50" customFormat="1" ht="31.5">
      <c r="A20" s="64">
        <v>5</v>
      </c>
      <c r="B20" s="48" t="s">
        <v>97</v>
      </c>
      <c r="C20" s="51" t="s">
        <v>60</v>
      </c>
      <c r="D20" s="44"/>
      <c r="E20" s="44"/>
      <c r="F20" s="44"/>
      <c r="G20" s="44"/>
      <c r="H20" s="44"/>
      <c r="I20" s="44"/>
      <c r="J20" s="49"/>
      <c r="K20" s="49"/>
      <c r="L20" s="49"/>
      <c r="M20" s="49"/>
      <c r="N20" s="49"/>
      <c r="O20" s="49"/>
    </row>
    <row r="21" spans="1:15" s="50" customFormat="1" ht="31.5">
      <c r="A21" s="65" t="s">
        <v>76</v>
      </c>
      <c r="B21" s="48" t="s">
        <v>56</v>
      </c>
      <c r="C21" s="51" t="s">
        <v>60</v>
      </c>
      <c r="D21" s="44">
        <v>53</v>
      </c>
      <c r="E21" s="44">
        <v>59</v>
      </c>
      <c r="F21" s="44">
        <v>65</v>
      </c>
      <c r="G21" s="44">
        <v>74</v>
      </c>
      <c r="H21" s="44">
        <v>85</v>
      </c>
      <c r="I21" s="44">
        <v>100</v>
      </c>
      <c r="J21" s="49"/>
      <c r="K21" s="49"/>
      <c r="L21" s="49"/>
      <c r="M21" s="49"/>
      <c r="N21" s="49"/>
      <c r="O21" s="49"/>
    </row>
    <row r="22" spans="1:15" s="50" customFormat="1" ht="31.5">
      <c r="A22" s="65" t="s">
        <v>77</v>
      </c>
      <c r="B22" s="48" t="s">
        <v>71</v>
      </c>
      <c r="C22" s="51" t="s">
        <v>60</v>
      </c>
      <c r="D22" s="44">
        <v>70.3</v>
      </c>
      <c r="E22" s="44">
        <v>70.3</v>
      </c>
      <c r="F22" s="44">
        <v>70.3</v>
      </c>
      <c r="G22" s="44">
        <v>82.4</v>
      </c>
      <c r="H22" s="44">
        <v>90</v>
      </c>
      <c r="I22" s="44">
        <v>100</v>
      </c>
      <c r="J22" s="49"/>
      <c r="K22" s="49"/>
      <c r="L22" s="49"/>
      <c r="M22" s="49"/>
      <c r="N22" s="49"/>
      <c r="O22" s="49"/>
    </row>
    <row r="23" spans="1:15" s="50" customFormat="1" ht="15.75">
      <c r="A23" s="65" t="s">
        <v>78</v>
      </c>
      <c r="B23" s="48" t="s">
        <v>108</v>
      </c>
      <c r="C23" s="51"/>
      <c r="D23" s="44">
        <f>D26/D24*100</f>
        <v>42.017274904161546</v>
      </c>
      <c r="E23" s="44">
        <f t="shared" ref="E23:I23" si="2">E26/E24*100</f>
        <v>50.431290235177507</v>
      </c>
      <c r="F23" s="44">
        <f>F26/F24*100</f>
        <v>48.681731171860974</v>
      </c>
      <c r="G23" s="44">
        <f t="shared" si="2"/>
        <v>49.055369962328527</v>
      </c>
      <c r="H23" s="44">
        <f t="shared" si="2"/>
        <v>71.797849747809934</v>
      </c>
      <c r="I23" s="44">
        <f t="shared" si="2"/>
        <v>78.288254576942109</v>
      </c>
      <c r="J23" s="49"/>
      <c r="K23" s="49"/>
      <c r="L23" s="49"/>
      <c r="M23" s="49"/>
      <c r="N23" s="49"/>
      <c r="O23" s="49"/>
    </row>
    <row r="24" spans="1:15" s="50" customFormat="1" ht="19.5" customHeight="1">
      <c r="A24" s="65" t="s">
        <v>79</v>
      </c>
      <c r="B24" s="48" t="s">
        <v>72</v>
      </c>
      <c r="C24" s="51" t="s">
        <v>60</v>
      </c>
      <c r="D24" s="44">
        <v>27102.9</v>
      </c>
      <c r="E24" s="44">
        <v>29156.7</v>
      </c>
      <c r="F24" s="44">
        <v>26747.200000000001</v>
      </c>
      <c r="G24" s="44">
        <v>28138</v>
      </c>
      <c r="H24" s="44">
        <v>30136</v>
      </c>
      <c r="I24" s="44">
        <v>32336</v>
      </c>
      <c r="J24" s="49"/>
      <c r="K24" s="49"/>
      <c r="L24" s="49"/>
      <c r="M24" s="49"/>
      <c r="N24" s="49"/>
      <c r="O24" s="49"/>
    </row>
    <row r="25" spans="1:15" s="60" customFormat="1" ht="18" customHeight="1">
      <c r="A25" s="65" t="s">
        <v>81</v>
      </c>
      <c r="B25" s="57" t="s">
        <v>57</v>
      </c>
      <c r="C25" s="51" t="s">
        <v>60</v>
      </c>
      <c r="D25" s="58"/>
      <c r="E25" s="58">
        <f>E24/D24*100</f>
        <v>107.57778687889487</v>
      </c>
      <c r="F25" s="58">
        <f>F24/E24*100</f>
        <v>91.73603322735427</v>
      </c>
      <c r="G25" s="58">
        <f>G24/F24*100</f>
        <v>105.19979661422502</v>
      </c>
      <c r="H25" s="58">
        <f>H24/G24*100</f>
        <v>107.10071789039732</v>
      </c>
      <c r="I25" s="58">
        <f>I24/H24*100</f>
        <v>107.30023891691</v>
      </c>
      <c r="J25" s="59"/>
      <c r="K25" s="59"/>
      <c r="L25" s="59"/>
      <c r="M25" s="59"/>
      <c r="N25" s="59"/>
      <c r="O25" s="59"/>
    </row>
    <row r="26" spans="1:15" s="50" customFormat="1" ht="18" customHeight="1">
      <c r="A26" s="65" t="s">
        <v>80</v>
      </c>
      <c r="B26" s="48" t="s">
        <v>75</v>
      </c>
      <c r="C26" s="51" t="s">
        <v>60</v>
      </c>
      <c r="D26" s="44">
        <v>11387.9</v>
      </c>
      <c r="E26" s="44">
        <v>14704.1</v>
      </c>
      <c r="F26" s="44">
        <v>13021</v>
      </c>
      <c r="G26" s="44">
        <v>13803.2</v>
      </c>
      <c r="H26" s="44">
        <v>21637</v>
      </c>
      <c r="I26" s="44">
        <v>25315.29</v>
      </c>
      <c r="J26" s="49"/>
      <c r="K26" s="49"/>
      <c r="L26" s="49"/>
      <c r="M26" s="49"/>
      <c r="N26" s="49"/>
      <c r="O26" s="49"/>
    </row>
    <row r="27" spans="1:15" s="60" customFormat="1" ht="18" customHeight="1">
      <c r="A27" s="65" t="s">
        <v>82</v>
      </c>
      <c r="B27" s="57" t="s">
        <v>57</v>
      </c>
      <c r="C27" s="51" t="s">
        <v>60</v>
      </c>
      <c r="D27" s="58"/>
      <c r="E27" s="58">
        <f>E26/D26*100</f>
        <v>129.12038216001196</v>
      </c>
      <c r="F27" s="58">
        <f>F26/E26*100</f>
        <v>88.553532688161809</v>
      </c>
      <c r="G27" s="58">
        <f>G26/F26*100</f>
        <v>106.00721910759543</v>
      </c>
      <c r="H27" s="58">
        <f>H26/G26*100</f>
        <v>156.75350643329082</v>
      </c>
      <c r="I27" s="58">
        <f>I26/H26*100</f>
        <v>117.00000000000001</v>
      </c>
      <c r="J27" s="59"/>
      <c r="K27" s="59"/>
      <c r="L27" s="59"/>
      <c r="M27" s="59"/>
      <c r="N27" s="59"/>
      <c r="O27" s="59"/>
    </row>
    <row r="28" spans="1:15" s="50" customFormat="1" ht="30.75" customHeight="1">
      <c r="A28" s="65" t="s">
        <v>83</v>
      </c>
      <c r="B28" s="48" t="s">
        <v>98</v>
      </c>
      <c r="C28" s="51" t="s">
        <v>60</v>
      </c>
      <c r="D28" s="61">
        <f t="shared" ref="D28:G28" si="3">(D37*1.302)/D30*100</f>
        <v>0</v>
      </c>
      <c r="E28" s="61">
        <f t="shared" si="3"/>
        <v>0</v>
      </c>
      <c r="F28" s="61">
        <f t="shared" si="3"/>
        <v>0</v>
      </c>
      <c r="G28" s="61">
        <f t="shared" si="3"/>
        <v>1.0409047244083998</v>
      </c>
      <c r="H28" s="61">
        <v>3</v>
      </c>
      <c r="I28" s="61">
        <v>2</v>
      </c>
      <c r="J28" s="49"/>
      <c r="K28" s="49"/>
      <c r="L28" s="49"/>
      <c r="M28" s="49"/>
      <c r="N28" s="49"/>
      <c r="O28" s="49"/>
    </row>
    <row r="29" spans="1:15" s="50" customFormat="1" ht="17.25" customHeight="1">
      <c r="A29" s="66" t="s">
        <v>84</v>
      </c>
      <c r="B29" s="48" t="s">
        <v>10</v>
      </c>
      <c r="C29" s="62">
        <v>1.302</v>
      </c>
      <c r="D29" s="62">
        <v>1.302</v>
      </c>
      <c r="E29" s="62">
        <v>1.302</v>
      </c>
      <c r="F29" s="62">
        <v>1.302</v>
      </c>
      <c r="G29" s="62">
        <v>1.302</v>
      </c>
      <c r="H29" s="62">
        <v>1.302</v>
      </c>
      <c r="I29" s="62">
        <v>1.302</v>
      </c>
      <c r="J29" s="49"/>
      <c r="K29" s="49"/>
      <c r="L29" s="49"/>
      <c r="M29" s="49"/>
      <c r="N29" s="49"/>
      <c r="O29" s="49"/>
    </row>
    <row r="30" spans="1:15" s="50" customFormat="1" ht="15.75">
      <c r="A30" s="66" t="s">
        <v>85</v>
      </c>
      <c r="B30" s="48" t="s">
        <v>11</v>
      </c>
      <c r="C30" s="46">
        <v>14.3</v>
      </c>
      <c r="D30" s="46">
        <f>D18*D26*12*1.302/1000000</f>
        <v>21.350945952</v>
      </c>
      <c r="E30" s="46">
        <f>E18*E26*12*1.302/1000000</f>
        <v>20.676317256000001</v>
      </c>
      <c r="F30" s="46">
        <f t="shared" ref="F30:I30" si="4">F18*F26*12*1.302/1000000</f>
        <v>14.037367176</v>
      </c>
      <c r="G30" s="46">
        <f>G18*G26*12*1.302/1000000</f>
        <v>12.508349414400001</v>
      </c>
      <c r="H30" s="46">
        <f>H18*H26*12*1.302/1000000</f>
        <v>19.607276304000003</v>
      </c>
      <c r="I30" s="46">
        <f t="shared" si="4"/>
        <v>22.940513275680001</v>
      </c>
      <c r="J30" s="49"/>
      <c r="K30" s="49"/>
      <c r="L30" s="49"/>
      <c r="M30" s="49"/>
      <c r="N30" s="49"/>
      <c r="O30" s="49"/>
    </row>
    <row r="31" spans="1:15" s="50" customFormat="1" ht="19.5" customHeight="1">
      <c r="A31" s="66" t="s">
        <v>86</v>
      </c>
      <c r="B31" s="48" t="s">
        <v>99</v>
      </c>
      <c r="C31" s="46" t="s">
        <v>60</v>
      </c>
      <c r="D31" s="46">
        <f>D30-C30</f>
        <v>7.0509459519999993</v>
      </c>
      <c r="E31" s="46">
        <f>E30-$D$30</f>
        <v>-0.6746286959999992</v>
      </c>
      <c r="F31" s="46">
        <f>F30-$D$30</f>
        <v>-7.3135787759999999</v>
      </c>
      <c r="G31" s="46">
        <f>G30-$D$30</f>
        <v>-8.8425965375999986</v>
      </c>
      <c r="H31" s="46">
        <v>7.1</v>
      </c>
      <c r="I31" s="46">
        <v>3.3</v>
      </c>
      <c r="J31" s="49"/>
      <c r="K31" s="49"/>
      <c r="L31" s="49"/>
      <c r="M31" s="49"/>
      <c r="N31" s="49"/>
      <c r="O31" s="49"/>
    </row>
    <row r="32" spans="1:15" s="50" customFormat="1" ht="31.5">
      <c r="A32" s="66" t="s">
        <v>87</v>
      </c>
      <c r="B32" s="48" t="s">
        <v>100</v>
      </c>
      <c r="C32" s="46" t="s">
        <v>60</v>
      </c>
      <c r="D32" s="46">
        <v>7.1</v>
      </c>
      <c r="E32" s="46">
        <v>-0.7</v>
      </c>
      <c r="F32" s="46">
        <v>-7.3</v>
      </c>
      <c r="G32" s="46">
        <v>-8.9</v>
      </c>
      <c r="H32" s="46">
        <v>6.7</v>
      </c>
      <c r="I32" s="46">
        <v>0</v>
      </c>
      <c r="J32" s="49"/>
      <c r="K32" s="49"/>
      <c r="L32" s="49"/>
      <c r="M32" s="49"/>
      <c r="N32" s="49"/>
      <c r="O32" s="49"/>
    </row>
    <row r="33" spans="1:15" s="50" customFormat="1" ht="31.5">
      <c r="A33" s="66" t="s">
        <v>88</v>
      </c>
      <c r="B33" s="63" t="s">
        <v>14</v>
      </c>
      <c r="C33" s="46" t="s">
        <v>60</v>
      </c>
      <c r="D33" s="46">
        <f>D34+D35+D36</f>
        <v>0.4</v>
      </c>
      <c r="E33" s="46">
        <f>E34+E35+E36</f>
        <v>0</v>
      </c>
      <c r="F33" s="46">
        <v>0</v>
      </c>
      <c r="G33" s="46">
        <v>0</v>
      </c>
      <c r="H33" s="46">
        <v>0</v>
      </c>
      <c r="I33" s="46">
        <v>0</v>
      </c>
      <c r="J33" s="49"/>
      <c r="K33" s="49"/>
      <c r="L33" s="49"/>
      <c r="M33" s="49"/>
      <c r="N33" s="49"/>
      <c r="O33" s="49"/>
    </row>
    <row r="34" spans="1:15" s="50" customFormat="1" ht="15.75">
      <c r="A34" s="66" t="s">
        <v>89</v>
      </c>
      <c r="B34" s="63" t="s">
        <v>58</v>
      </c>
      <c r="C34" s="46" t="s">
        <v>60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9"/>
      <c r="K34" s="49"/>
      <c r="L34" s="49"/>
      <c r="M34" s="49"/>
      <c r="N34" s="49"/>
      <c r="O34" s="49"/>
    </row>
    <row r="35" spans="1:15" s="50" customFormat="1" ht="31.5">
      <c r="A35" s="66" t="s">
        <v>90</v>
      </c>
      <c r="B35" s="63" t="s">
        <v>15</v>
      </c>
      <c r="C35" s="46" t="s">
        <v>60</v>
      </c>
      <c r="D35" s="46">
        <v>0.1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9"/>
      <c r="K35" s="49"/>
      <c r="L35" s="49"/>
      <c r="M35" s="49"/>
      <c r="N35" s="49"/>
      <c r="O35" s="49"/>
    </row>
    <row r="36" spans="1:15" s="50" customFormat="1" ht="20.25" customHeight="1">
      <c r="A36" s="66" t="s">
        <v>91</v>
      </c>
      <c r="B36" s="63" t="s">
        <v>59</v>
      </c>
      <c r="C36" s="46" t="s">
        <v>60</v>
      </c>
      <c r="D36" s="46">
        <v>0.3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9"/>
      <c r="K36" s="49"/>
      <c r="L36" s="49"/>
      <c r="M36" s="49"/>
      <c r="N36" s="49"/>
      <c r="O36" s="49"/>
    </row>
    <row r="37" spans="1:15" s="50" customFormat="1" ht="15.75">
      <c r="A37" s="66" t="s">
        <v>92</v>
      </c>
      <c r="B37" s="48" t="s">
        <v>16</v>
      </c>
      <c r="C37" s="46" t="s">
        <v>60</v>
      </c>
      <c r="D37" s="46">
        <v>0</v>
      </c>
      <c r="E37" s="46">
        <v>0</v>
      </c>
      <c r="F37" s="46">
        <v>0</v>
      </c>
      <c r="G37" s="46">
        <v>0.1</v>
      </c>
      <c r="H37" s="46">
        <v>0.4</v>
      </c>
      <c r="I37" s="46">
        <v>0.2</v>
      </c>
      <c r="J37" s="49"/>
      <c r="K37" s="49"/>
      <c r="L37" s="49"/>
      <c r="M37" s="49"/>
      <c r="N37" s="49"/>
      <c r="O37" s="49"/>
    </row>
    <row r="38" spans="1:15" s="50" customFormat="1" ht="31.5">
      <c r="A38" s="66" t="s">
        <v>93</v>
      </c>
      <c r="B38" s="48" t="s">
        <v>101</v>
      </c>
      <c r="C38" s="46"/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9"/>
      <c r="K38" s="49"/>
      <c r="L38" s="49"/>
      <c r="M38" s="49"/>
      <c r="N38" s="49"/>
      <c r="O38" s="49"/>
    </row>
    <row r="39" spans="1:15" s="50" customFormat="1" ht="15.75">
      <c r="A39" s="66" t="s">
        <v>94</v>
      </c>
      <c r="B39" s="48" t="s">
        <v>73</v>
      </c>
      <c r="C39" s="46" t="s">
        <v>60</v>
      </c>
      <c r="D39" s="46">
        <v>7.1</v>
      </c>
      <c r="E39" s="46">
        <v>-0.7</v>
      </c>
      <c r="F39" s="46">
        <v>-7.3</v>
      </c>
      <c r="G39" s="46">
        <v>-8.8000000000000007</v>
      </c>
      <c r="H39" s="46">
        <v>7.1</v>
      </c>
      <c r="I39" s="46">
        <v>0.2</v>
      </c>
      <c r="J39" s="49"/>
      <c r="K39" s="49"/>
      <c r="L39" s="49"/>
      <c r="M39" s="49"/>
      <c r="N39" s="49"/>
      <c r="O39" s="49"/>
    </row>
    <row r="40" spans="1:15" s="50" customFormat="1" ht="31.5">
      <c r="A40" s="66" t="s">
        <v>95</v>
      </c>
      <c r="B40" s="48" t="s">
        <v>74</v>
      </c>
      <c r="C40" s="46" t="s">
        <v>60</v>
      </c>
      <c r="D40" s="46">
        <f>D33/D39*100</f>
        <v>5.6338028169014089</v>
      </c>
      <c r="E40" s="46">
        <f>E33/E39*100</f>
        <v>0</v>
      </c>
      <c r="F40" s="46">
        <v>0</v>
      </c>
      <c r="G40" s="46">
        <v>0</v>
      </c>
      <c r="H40" s="46">
        <f t="shared" ref="H40:I40" si="5">H33/H39*100</f>
        <v>0</v>
      </c>
      <c r="I40" s="46">
        <f t="shared" si="5"/>
        <v>0</v>
      </c>
      <c r="J40" s="49"/>
      <c r="K40" s="49"/>
      <c r="L40" s="49"/>
      <c r="M40" s="49"/>
      <c r="N40" s="49"/>
      <c r="O40" s="49"/>
    </row>
    <row r="41" spans="1:15" s="50" customFormat="1">
      <c r="A41" s="52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</row>
    <row r="42" spans="1:15" s="50" customFormat="1">
      <c r="A42" s="52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</row>
    <row r="43" spans="1:15" s="50" customFormat="1">
      <c r="A43" s="52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</row>
    <row r="44" spans="1:15" s="50" customFormat="1">
      <c r="A44" s="52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</row>
    <row r="45" spans="1:15" s="50" customFormat="1">
      <c r="A45" s="52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</row>
    <row r="46" spans="1:15" s="50" customFormat="1">
      <c r="A46" s="52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</row>
    <row r="47" spans="1:15" s="50" customFormat="1">
      <c r="A47" s="52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</row>
    <row r="48" spans="1:15" s="50" customFormat="1">
      <c r="A48" s="52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</row>
    <row r="49" spans="1:15" s="50" customFormat="1">
      <c r="A49" s="52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</row>
    <row r="50" spans="1:15" s="50" customFormat="1">
      <c r="A50" s="52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</row>
    <row r="51" spans="1:15" s="50" customFormat="1">
      <c r="A51" s="52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</row>
    <row r="52" spans="1:15" s="50" customFormat="1">
      <c r="A52" s="52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</row>
    <row r="53" spans="1:15" s="50" customFormat="1">
      <c r="A53" s="52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</row>
    <row r="54" spans="1:15" s="50" customFormat="1">
      <c r="A54" s="52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</row>
    <row r="55" spans="1:15" s="50" customFormat="1">
      <c r="A55" s="52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</row>
    <row r="56" spans="1:15" s="50" customFormat="1">
      <c r="A56" s="52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</row>
    <row r="57" spans="1:15" s="50" customFormat="1">
      <c r="A57" s="52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</row>
    <row r="58" spans="1:15" s="50" customFormat="1">
      <c r="A58" s="52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</row>
    <row r="59" spans="1:15" s="50" customFormat="1">
      <c r="A59" s="52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</row>
    <row r="60" spans="1:15" s="50" customFormat="1">
      <c r="A60" s="52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</row>
    <row r="61" spans="1:15" s="50" customFormat="1">
      <c r="A61" s="52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</row>
    <row r="62" spans="1:15" s="50" customFormat="1">
      <c r="A62" s="52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</row>
    <row r="63" spans="1:15" s="50" customFormat="1">
      <c r="A63" s="52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</row>
    <row r="64" spans="1:15" s="50" customFormat="1">
      <c r="A64" s="52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</row>
    <row r="65" spans="1:15" s="50" customFormat="1">
      <c r="A65" s="52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</row>
    <row r="66" spans="1:15" s="50" customFormat="1">
      <c r="A66" s="52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</row>
    <row r="67" spans="1:15" s="50" customFormat="1">
      <c r="A67" s="52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</row>
    <row r="68" spans="1:15" s="50" customFormat="1">
      <c r="A68" s="52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</row>
    <row r="69" spans="1:15" s="50" customFormat="1">
      <c r="A69" s="52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</row>
    <row r="70" spans="1:15" s="50" customFormat="1">
      <c r="A70" s="52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</row>
    <row r="71" spans="1:15" s="50" customFormat="1">
      <c r="A71" s="52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</row>
    <row r="72" spans="1:15" s="50" customFormat="1">
      <c r="A72" s="52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</row>
    <row r="73" spans="1:15" s="50" customFormat="1">
      <c r="A73" s="52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</row>
    <row r="74" spans="1:15" s="50" customFormat="1">
      <c r="A74" s="52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</row>
    <row r="75" spans="1:15" s="50" customFormat="1">
      <c r="A75" s="52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</row>
    <row r="76" spans="1:15" s="50" customFormat="1">
      <c r="A76" s="52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</row>
    <row r="77" spans="1:15" s="50" customFormat="1">
      <c r="A77" s="52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</row>
    <row r="78" spans="1:15" s="50" customFormat="1">
      <c r="A78" s="52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</row>
    <row r="79" spans="1:15" s="50" customFormat="1">
      <c r="A79" s="52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</row>
    <row r="80" spans="1:15" s="50" customFormat="1">
      <c r="A80" s="52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</row>
    <row r="81" spans="1:15" s="50" customFormat="1">
      <c r="A81" s="52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</row>
    <row r="82" spans="1:15" s="50" customFormat="1">
      <c r="A82" s="52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</row>
    <row r="83" spans="1:15" s="50" customFormat="1">
      <c r="A83" s="52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</row>
    <row r="84" spans="1:15" s="50" customFormat="1">
      <c r="A84" s="52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</row>
    <row r="85" spans="1:15" s="50" customFormat="1">
      <c r="A85" s="52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</row>
    <row r="86" spans="1:15" s="50" customFormat="1">
      <c r="A86" s="52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</row>
    <row r="87" spans="1:15" s="50" customFormat="1">
      <c r="A87" s="52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</row>
    <row r="88" spans="1:15" s="50" customFormat="1">
      <c r="A88" s="52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</row>
    <row r="89" spans="1:15" s="50" customFormat="1">
      <c r="A89" s="52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</row>
    <row r="90" spans="1:15" s="50" customFormat="1">
      <c r="A90" s="52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</row>
    <row r="91" spans="1:15" s="50" customFormat="1">
      <c r="A91" s="52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</row>
    <row r="92" spans="1:15" s="50" customFormat="1">
      <c r="A92" s="52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</row>
    <row r="93" spans="1:15" s="50" customFormat="1">
      <c r="A93" s="52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</row>
    <row r="94" spans="1:15" s="50" customFormat="1">
      <c r="A94" s="52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</row>
    <row r="95" spans="1:15" s="50" customFormat="1">
      <c r="A95" s="52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</row>
    <row r="96" spans="1:15" s="50" customFormat="1">
      <c r="A96" s="52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</row>
    <row r="97" spans="1:15" s="50" customFormat="1">
      <c r="A97" s="52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</row>
    <row r="98" spans="1:15" s="50" customFormat="1">
      <c r="A98" s="52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</row>
    <row r="99" spans="1:15" s="50" customFormat="1">
      <c r="A99" s="52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</row>
    <row r="100" spans="1:15" s="50" customFormat="1">
      <c r="A100" s="52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</row>
    <row r="101" spans="1:15" s="50" customFormat="1">
      <c r="A101" s="52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</row>
    <row r="102" spans="1:15" s="50" customFormat="1">
      <c r="A102" s="52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</row>
    <row r="103" spans="1:15" s="50" customFormat="1">
      <c r="A103" s="52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</row>
    <row r="104" spans="1:15" s="50" customFormat="1">
      <c r="A104" s="52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</row>
    <row r="105" spans="1:15" s="50" customFormat="1">
      <c r="A105" s="52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</row>
    <row r="106" spans="1:15" s="50" customFormat="1">
      <c r="A106" s="52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</row>
    <row r="107" spans="1:15" s="50" customFormat="1">
      <c r="A107" s="52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</row>
    <row r="108" spans="1:15" s="50" customFormat="1">
      <c r="A108" s="52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</row>
    <row r="109" spans="1:15" s="50" customFormat="1">
      <c r="A109" s="52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</row>
    <row r="110" spans="1:15" s="50" customFormat="1">
      <c r="A110" s="52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</row>
    <row r="111" spans="1:15" s="50" customFormat="1">
      <c r="A111" s="52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</row>
    <row r="112" spans="1:15" s="50" customFormat="1">
      <c r="A112" s="52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</row>
    <row r="113" spans="2:15"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</row>
    <row r="114" spans="2:15"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</row>
    <row r="115" spans="2:15"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</row>
    <row r="116" spans="2:15"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</row>
    <row r="117" spans="2:15"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</row>
    <row r="118" spans="2:15"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</row>
    <row r="119" spans="2:15"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</row>
    <row r="120" spans="2:15"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</row>
    <row r="121" spans="2:15"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</row>
    <row r="122" spans="2:15"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</row>
    <row r="123" spans="2:15"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</row>
    <row r="124" spans="2:15"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</row>
    <row r="125" spans="2:15"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</row>
    <row r="126" spans="2:15"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</row>
    <row r="127" spans="2:15"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</row>
    <row r="128" spans="2:15"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</row>
    <row r="129" spans="2:15"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</row>
    <row r="130" spans="2:15"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</row>
    <row r="131" spans="2:15"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</row>
    <row r="132" spans="2:15"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</row>
    <row r="133" spans="2:15"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</row>
    <row r="134" spans="2:15"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</row>
    <row r="135" spans="2:15"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</row>
    <row r="136" spans="2:15"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</row>
    <row r="137" spans="2:15"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</row>
    <row r="138" spans="2:15"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</row>
    <row r="139" spans="2:15"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</row>
    <row r="140" spans="2:15"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</row>
    <row r="141" spans="2:15"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</row>
    <row r="142" spans="2:15"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</row>
    <row r="143" spans="2:15"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</row>
    <row r="144" spans="2:15"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</row>
    <row r="145" spans="2:15"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</row>
    <row r="146" spans="2:15"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</row>
    <row r="147" spans="2:15"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</row>
    <row r="148" spans="2:15"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</row>
    <row r="149" spans="2:15"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</row>
    <row r="150" spans="2:15"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</row>
    <row r="151" spans="2:15"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</row>
    <row r="152" spans="2:15"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</row>
    <row r="153" spans="2:15"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</row>
    <row r="154" spans="2:15"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</row>
    <row r="155" spans="2:15"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</row>
    <row r="156" spans="2:15"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</row>
    <row r="157" spans="2:15"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</row>
    <row r="158" spans="2:15"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</row>
    <row r="159" spans="2:15"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</row>
    <row r="160" spans="2:15"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</row>
    <row r="161" spans="2:15"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</row>
    <row r="162" spans="2:15"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</row>
    <row r="163" spans="2:15"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</row>
    <row r="164" spans="2:15"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</row>
    <row r="165" spans="2:15"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</row>
    <row r="166" spans="2:15"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</row>
    <row r="167" spans="2:15"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</row>
    <row r="168" spans="2:15"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</row>
    <row r="169" spans="2:15"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</row>
    <row r="170" spans="2:15"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</row>
    <row r="171" spans="2:15"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</row>
    <row r="172" spans="2:15"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</row>
    <row r="173" spans="2:15"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</row>
    <row r="174" spans="2:15"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</row>
    <row r="175" spans="2:15"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</row>
    <row r="176" spans="2:15"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</row>
    <row r="177" spans="2:15"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</row>
    <row r="178" spans="2:15"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</row>
    <row r="179" spans="2:15"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</row>
    <row r="180" spans="2:15"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</row>
    <row r="181" spans="2:15"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</row>
    <row r="182" spans="2:15"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</row>
    <row r="183" spans="2:15"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</row>
    <row r="184" spans="2:15"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</row>
    <row r="185" spans="2:15"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</row>
    <row r="186" spans="2:15"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</row>
    <row r="187" spans="2:15"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</row>
    <row r="188" spans="2:15"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</row>
    <row r="189" spans="2:15"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</row>
    <row r="190" spans="2:15"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</row>
    <row r="191" spans="2:15"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</row>
    <row r="192" spans="2:15"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</row>
    <row r="193" spans="2:15"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</row>
    <row r="194" spans="2:15"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</row>
    <row r="195" spans="2:15"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</row>
    <row r="196" spans="2:15"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</row>
    <row r="197" spans="2:15"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</row>
    <row r="198" spans="2:15"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</row>
    <row r="199" spans="2:15"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</row>
    <row r="200" spans="2:15"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</row>
    <row r="201" spans="2:15"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</row>
    <row r="202" spans="2:15"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</row>
    <row r="203" spans="2:15"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</row>
    <row r="204" spans="2:15"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</row>
    <row r="205" spans="2:15"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</row>
    <row r="206" spans="2:15"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</row>
    <row r="207" spans="2:15"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</row>
    <row r="208" spans="2:15"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</row>
    <row r="209" spans="2:15"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</row>
    <row r="210" spans="2:15"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</row>
    <row r="211" spans="2:15"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</row>
    <row r="212" spans="2:15"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</row>
    <row r="213" spans="2:15"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</row>
    <row r="214" spans="2:15"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</row>
    <row r="215" spans="2:15"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</row>
    <row r="216" spans="2:15"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</row>
    <row r="217" spans="2:15"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</row>
    <row r="218" spans="2:15"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</row>
    <row r="219" spans="2:15"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</row>
    <row r="220" spans="2:15"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</row>
    <row r="221" spans="2:15"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</row>
    <row r="222" spans="2:15"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</row>
    <row r="223" spans="2:15"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</row>
    <row r="224" spans="2:15"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</row>
    <row r="225" spans="2:15"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</row>
    <row r="226" spans="2:15"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</row>
    <row r="227" spans="2:15"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</row>
    <row r="228" spans="2:15"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</row>
    <row r="229" spans="2:15"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</row>
    <row r="230" spans="2:15"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</row>
    <row r="231" spans="2:15"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</row>
    <row r="232" spans="2:15"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</row>
    <row r="233" spans="2:15"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</row>
    <row r="234" spans="2:15"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</row>
    <row r="235" spans="2:15"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</row>
    <row r="236" spans="2:15"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</row>
    <row r="237" spans="2:15"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</row>
    <row r="238" spans="2:15"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</row>
    <row r="239" spans="2:15"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</row>
    <row r="240" spans="2:15"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</row>
    <row r="241" spans="2:15"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</row>
    <row r="242" spans="2:15"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</row>
    <row r="243" spans="2:15"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</row>
    <row r="244" spans="2:15"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</row>
    <row r="245" spans="2:15"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</row>
    <row r="246" spans="2:15"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</row>
    <row r="247" spans="2:15"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</row>
    <row r="248" spans="2:15"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</row>
    <row r="249" spans="2:15"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</row>
    <row r="250" spans="2:15"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</row>
    <row r="251" spans="2:15"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</row>
    <row r="252" spans="2:15"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</row>
    <row r="253" spans="2:15"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</row>
    <row r="254" spans="2:15"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</row>
    <row r="255" spans="2:15"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</row>
    <row r="256" spans="2:15"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</row>
    <row r="257" spans="2:15"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</row>
    <row r="258" spans="2:15"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</row>
    <row r="259" spans="2:15"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</row>
    <row r="260" spans="2:15"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</row>
    <row r="261" spans="2:15"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</row>
    <row r="262" spans="2:15"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</row>
    <row r="263" spans="2:15"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</row>
    <row r="264" spans="2:15"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</row>
    <row r="265" spans="2:15"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</row>
    <row r="266" spans="2:15"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</row>
    <row r="267" spans="2:15"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</row>
    <row r="268" spans="2:15"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</row>
    <row r="269" spans="2:15"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</row>
    <row r="270" spans="2:15"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</row>
    <row r="271" spans="2:15"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</row>
    <row r="272" spans="2:15"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</row>
    <row r="273" spans="2:15"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</row>
    <row r="274" spans="2:15"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</row>
    <row r="275" spans="2:15"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</row>
    <row r="276" spans="2:15"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</row>
    <row r="277" spans="2:15"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</row>
    <row r="278" spans="2:15"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</row>
    <row r="279" spans="2:15"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</row>
    <row r="280" spans="2:15"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</row>
    <row r="281" spans="2:15"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</row>
    <row r="282" spans="2:15"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</row>
    <row r="283" spans="2:15"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</row>
    <row r="284" spans="2:15"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</row>
    <row r="285" spans="2:15"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</row>
    <row r="286" spans="2:15"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</row>
    <row r="287" spans="2:15"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</row>
    <row r="288" spans="2:15"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</row>
    <row r="289" spans="2:15"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</row>
    <row r="290" spans="2:15"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</row>
    <row r="291" spans="2:15"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</row>
    <row r="292" spans="2:15"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</row>
    <row r="293" spans="2:15"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</row>
    <row r="294" spans="2:15"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</row>
    <row r="295" spans="2:15"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</row>
    <row r="296" spans="2:15"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</row>
    <row r="297" spans="2:15"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</row>
    <row r="298" spans="2:15"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</row>
    <row r="299" spans="2:15"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</row>
    <row r="300" spans="2:15"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</row>
    <row r="301" spans="2:15"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</row>
    <row r="302" spans="2:15"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</row>
    <row r="303" spans="2:15"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</row>
    <row r="304" spans="2:15"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</row>
    <row r="305" spans="2:15"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</row>
    <row r="306" spans="2:15"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</row>
    <row r="307" spans="2:15"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</row>
    <row r="308" spans="2:15"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</row>
    <row r="309" spans="2:15"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</row>
    <row r="310" spans="2:15"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</row>
    <row r="311" spans="2:15"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</row>
    <row r="312" spans="2:15"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</row>
    <row r="313" spans="2:15"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</row>
    <row r="314" spans="2:15"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</row>
    <row r="315" spans="2:15"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</row>
    <row r="316" spans="2:15"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</row>
    <row r="317" spans="2:15"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</row>
    <row r="318" spans="2:15"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</row>
    <row r="319" spans="2:15"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</row>
    <row r="320" spans="2:15"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</row>
    <row r="321" spans="2:15"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</row>
    <row r="322" spans="2:15"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</row>
    <row r="323" spans="2:15"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</row>
  </sheetData>
  <mergeCells count="1">
    <mergeCell ref="A13:I13"/>
  </mergeCells>
  <pageMargins left="0.2" right="0.2" top="0.38" bottom="0.33" header="0.31496062992125984" footer="0.31496062992125984"/>
  <pageSetup paperSize="9" scale="82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28"/>
  <sheetViews>
    <sheetView workbookViewId="0">
      <pane xSplit="3" ySplit="9" topLeftCell="D19" activePane="bottomRight" state="frozen"/>
      <selection pane="topRight" activeCell="D1" sqref="D1"/>
      <selection pane="bottomLeft" activeCell="A10" sqref="A10"/>
      <selection pane="bottomRight" activeCell="F22" sqref="F22"/>
    </sheetView>
  </sheetViews>
  <sheetFormatPr defaultRowHeight="15"/>
  <cols>
    <col min="1" max="2" width="9.140625" style="37"/>
    <col min="3" max="3" width="49" style="37" customWidth="1"/>
    <col min="4" max="5" width="9.140625" style="37"/>
    <col min="6" max="6" width="9.5703125" style="37" bestFit="1" customWidth="1"/>
    <col min="7" max="7" width="9.140625" style="37"/>
    <col min="8" max="8" width="11.85546875" style="37" bestFit="1" customWidth="1"/>
    <col min="9" max="9" width="9.140625" style="37"/>
    <col min="10" max="10" width="13.140625" style="37" bestFit="1" customWidth="1"/>
    <col min="11" max="11" width="9.140625" style="37"/>
    <col min="12" max="12" width="13.140625" style="37" bestFit="1" customWidth="1"/>
    <col min="13" max="13" width="9.140625" style="37"/>
    <col min="14" max="14" width="13.140625" style="37" bestFit="1" customWidth="1"/>
    <col min="15" max="16384" width="9.140625" style="37"/>
  </cols>
  <sheetData>
    <row r="3" spans="2:14" ht="18.75">
      <c r="E3" s="22" t="s">
        <v>31</v>
      </c>
    </row>
    <row r="4" spans="2:14" ht="18.75">
      <c r="E4" s="22" t="s">
        <v>32</v>
      </c>
    </row>
    <row r="5" spans="2:14" ht="19.5" thickBot="1">
      <c r="E5" s="22" t="s">
        <v>33</v>
      </c>
    </row>
    <row r="6" spans="2:14" ht="15.75">
      <c r="B6" s="71" t="s">
        <v>34</v>
      </c>
      <c r="C6" s="23" t="s">
        <v>35</v>
      </c>
      <c r="D6" s="25">
        <v>2013</v>
      </c>
      <c r="E6" s="71" t="s">
        <v>38</v>
      </c>
      <c r="F6" s="25">
        <v>2014</v>
      </c>
      <c r="G6" s="71" t="s">
        <v>38</v>
      </c>
      <c r="H6" s="25">
        <v>2015</v>
      </c>
      <c r="I6" s="71" t="s">
        <v>38</v>
      </c>
      <c r="J6" s="25">
        <v>2016</v>
      </c>
      <c r="K6" s="69" t="s">
        <v>38</v>
      </c>
      <c r="L6" s="27">
        <v>2017</v>
      </c>
      <c r="M6" s="69" t="s">
        <v>38</v>
      </c>
      <c r="N6" s="27">
        <v>2018</v>
      </c>
    </row>
    <row r="7" spans="2:14" ht="16.5" thickBot="1">
      <c r="B7" s="72"/>
      <c r="C7" s="24" t="s">
        <v>36</v>
      </c>
      <c r="D7" s="26" t="s">
        <v>37</v>
      </c>
      <c r="E7" s="72"/>
      <c r="F7" s="26" t="s">
        <v>37</v>
      </c>
      <c r="G7" s="72"/>
      <c r="H7" s="26" t="s">
        <v>37</v>
      </c>
      <c r="I7" s="72"/>
      <c r="J7" s="26" t="s">
        <v>37</v>
      </c>
      <c r="K7" s="70"/>
      <c r="L7" s="28" t="s">
        <v>37</v>
      </c>
      <c r="M7" s="70"/>
      <c r="N7" s="28" t="s">
        <v>37</v>
      </c>
    </row>
    <row r="8" spans="2:14">
      <c r="B8" s="29"/>
    </row>
    <row r="9" spans="2:14" ht="15.75">
      <c r="B9" s="30">
        <v>1</v>
      </c>
      <c r="C9" s="30">
        <v>2</v>
      </c>
      <c r="D9" s="30">
        <v>3</v>
      </c>
      <c r="E9" s="30">
        <v>4</v>
      </c>
      <c r="F9" s="30">
        <v>5</v>
      </c>
      <c r="G9" s="30">
        <v>6</v>
      </c>
      <c r="H9" s="30">
        <v>7</v>
      </c>
      <c r="I9" s="30">
        <v>8</v>
      </c>
      <c r="J9" s="30">
        <v>9</v>
      </c>
      <c r="K9" s="30">
        <v>10</v>
      </c>
      <c r="L9" s="30">
        <v>11</v>
      </c>
      <c r="M9" s="30">
        <v>12</v>
      </c>
      <c r="N9" s="30">
        <v>13</v>
      </c>
    </row>
    <row r="10" spans="2:14" ht="15" customHeight="1">
      <c r="B10" s="31">
        <v>1</v>
      </c>
      <c r="C10" s="32" t="s">
        <v>39</v>
      </c>
      <c r="D10" s="32">
        <v>27102.9</v>
      </c>
      <c r="E10" s="32">
        <v>110.8</v>
      </c>
      <c r="F10" s="32">
        <v>30020</v>
      </c>
      <c r="G10" s="32">
        <v>110.6</v>
      </c>
      <c r="H10" s="32">
        <v>33202</v>
      </c>
      <c r="I10" s="32">
        <v>110.6</v>
      </c>
      <c r="J10" s="32">
        <v>36772</v>
      </c>
      <c r="K10" s="32">
        <v>110.1</v>
      </c>
      <c r="L10" s="32">
        <v>40468</v>
      </c>
      <c r="M10" s="32">
        <v>110</v>
      </c>
      <c r="N10" s="32">
        <v>44515</v>
      </c>
    </row>
    <row r="11" spans="2:14" ht="50.25" customHeight="1">
      <c r="B11" s="30">
        <v>2</v>
      </c>
      <c r="C11" s="31" t="s">
        <v>47</v>
      </c>
      <c r="D11" s="32">
        <v>15204.7</v>
      </c>
      <c r="E11" s="32">
        <v>128.1</v>
      </c>
      <c r="F11" s="32">
        <v>19483</v>
      </c>
      <c r="G11" s="32">
        <v>125.6</v>
      </c>
      <c r="H11" s="32">
        <v>24469.9</v>
      </c>
      <c r="I11" s="32">
        <v>123.7</v>
      </c>
      <c r="J11" s="32">
        <v>30258.9</v>
      </c>
      <c r="K11" s="32">
        <v>122</v>
      </c>
      <c r="L11" s="32">
        <v>36906.800000000003</v>
      </c>
      <c r="M11" s="32">
        <v>120.6</v>
      </c>
      <c r="N11" s="32">
        <v>44515</v>
      </c>
    </row>
    <row r="12" spans="2:14" ht="60" customHeight="1">
      <c r="B12" s="30">
        <v>3</v>
      </c>
      <c r="C12" s="32" t="s">
        <v>48</v>
      </c>
      <c r="D12" s="32">
        <v>56.1</v>
      </c>
      <c r="E12" s="32">
        <v>123.8</v>
      </c>
      <c r="F12" s="32">
        <v>72.400000000000006</v>
      </c>
      <c r="G12" s="32">
        <v>114.9</v>
      </c>
      <c r="H12" s="32">
        <v>83.2</v>
      </c>
      <c r="I12" s="32">
        <v>109.6</v>
      </c>
      <c r="J12" s="32">
        <v>91.2</v>
      </c>
      <c r="K12" s="32">
        <v>106.6</v>
      </c>
      <c r="L12" s="32">
        <v>97.2</v>
      </c>
      <c r="M12" s="32">
        <v>102.9</v>
      </c>
      <c r="N12" s="32">
        <v>100</v>
      </c>
    </row>
    <row r="13" spans="2:14" ht="66" customHeight="1">
      <c r="B13" s="31">
        <v>4</v>
      </c>
      <c r="C13" s="32" t="s">
        <v>40</v>
      </c>
      <c r="D13" s="32">
        <v>20327.2</v>
      </c>
      <c r="E13" s="32">
        <v>118.2</v>
      </c>
      <c r="F13" s="32">
        <v>24016</v>
      </c>
      <c r="G13" s="32">
        <v>117.5</v>
      </c>
      <c r="H13" s="32">
        <v>28221.7</v>
      </c>
      <c r="I13" s="32">
        <v>117.1</v>
      </c>
      <c r="J13" s="32">
        <v>33049.800000000003</v>
      </c>
      <c r="K13" s="32">
        <v>116.3</v>
      </c>
      <c r="L13" s="32">
        <v>38444.6</v>
      </c>
      <c r="M13" s="32">
        <v>115.8</v>
      </c>
      <c r="N13" s="32">
        <v>44515</v>
      </c>
    </row>
    <row r="14" spans="2:14" ht="77.25" customHeight="1">
      <c r="B14" s="30">
        <v>5</v>
      </c>
      <c r="C14" s="32" t="s">
        <v>49</v>
      </c>
      <c r="D14" s="32">
        <v>75</v>
      </c>
      <c r="E14" s="32">
        <v>106.7</v>
      </c>
      <c r="F14" s="32">
        <v>84.7</v>
      </c>
      <c r="G14" s="32">
        <v>106.3</v>
      </c>
      <c r="H14" s="32">
        <v>85</v>
      </c>
      <c r="I14" s="32">
        <v>105.6</v>
      </c>
      <c r="J14" s="32">
        <v>90</v>
      </c>
      <c r="K14" s="32">
        <v>105.6</v>
      </c>
      <c r="L14" s="32">
        <v>95</v>
      </c>
      <c r="M14" s="32">
        <v>105.3</v>
      </c>
      <c r="N14" s="32">
        <v>100</v>
      </c>
    </row>
    <row r="15" spans="2:14" ht="60" customHeight="1">
      <c r="B15" s="31">
        <v>6</v>
      </c>
      <c r="C15" s="32" t="s">
        <v>42</v>
      </c>
      <c r="D15" s="32">
        <v>20327.2</v>
      </c>
      <c r="E15" s="32">
        <v>118.2</v>
      </c>
      <c r="F15" s="32">
        <f>F10*F16%</f>
        <v>24076.04</v>
      </c>
      <c r="G15" s="32">
        <v>117.5</v>
      </c>
      <c r="H15" s="32">
        <v>28221.7</v>
      </c>
      <c r="I15" s="32">
        <v>117.1</v>
      </c>
      <c r="J15" s="32">
        <v>33049.800000000003</v>
      </c>
      <c r="K15" s="32">
        <v>116.3</v>
      </c>
      <c r="L15" s="32">
        <v>38444.6</v>
      </c>
      <c r="M15" s="32">
        <v>115.8</v>
      </c>
      <c r="N15" s="32">
        <v>44515</v>
      </c>
    </row>
    <row r="16" spans="2:14" ht="48.75" customHeight="1">
      <c r="B16" s="31">
        <v>7</v>
      </c>
      <c r="C16" s="33" t="s">
        <v>43</v>
      </c>
      <c r="D16" s="32">
        <v>75</v>
      </c>
      <c r="E16" s="32">
        <v>106.7</v>
      </c>
      <c r="F16" s="32">
        <v>80.2</v>
      </c>
      <c r="G16" s="32">
        <v>106.3</v>
      </c>
      <c r="H16" s="32">
        <v>85</v>
      </c>
      <c r="I16" s="32">
        <v>105.6</v>
      </c>
      <c r="J16" s="32">
        <v>90</v>
      </c>
      <c r="K16" s="32">
        <v>105.6</v>
      </c>
      <c r="L16" s="32">
        <v>95</v>
      </c>
      <c r="M16" s="32">
        <v>105.3</v>
      </c>
      <c r="N16" s="32">
        <v>100</v>
      </c>
    </row>
    <row r="17" spans="2:14" ht="31.5">
      <c r="B17" s="31"/>
      <c r="C17" s="33" t="s">
        <v>41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2:14" ht="13.5" customHeight="1">
      <c r="B18" s="31">
        <v>8</v>
      </c>
      <c r="C18" s="34" t="s">
        <v>44</v>
      </c>
      <c r="D18" s="34">
        <v>690.5</v>
      </c>
      <c r="E18" s="34"/>
      <c r="F18" s="39" t="e">
        <f>F20+F21+F22</f>
        <v>#REF!</v>
      </c>
      <c r="G18" s="39"/>
      <c r="H18" s="39" t="e">
        <f t="shared" ref="H18:N18" si="0">H20+H21+H22</f>
        <v>#REF!</v>
      </c>
      <c r="I18" s="39"/>
      <c r="J18" s="39" t="e">
        <f t="shared" si="0"/>
        <v>#REF!</v>
      </c>
      <c r="K18" s="39"/>
      <c r="L18" s="39" t="e">
        <f t="shared" si="0"/>
        <v>#REF!</v>
      </c>
      <c r="M18" s="39"/>
      <c r="N18" s="39" t="e">
        <f t="shared" si="0"/>
        <v>#REF!</v>
      </c>
    </row>
    <row r="19" spans="2:14" ht="13.5" customHeight="1">
      <c r="B19" s="31"/>
      <c r="C19" s="36" t="s">
        <v>12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2:14" ht="13.5" customHeight="1">
      <c r="B20" s="31"/>
      <c r="C20" s="36" t="s">
        <v>51</v>
      </c>
      <c r="D20" s="32">
        <f>48.8+301.3+248.6</f>
        <v>598.70000000000005</v>
      </c>
      <c r="E20" s="32"/>
      <c r="F20" s="38" t="e">
        <f>#REF!</f>
        <v>#REF!</v>
      </c>
      <c r="G20" s="32"/>
      <c r="H20" s="38" t="e">
        <f>#REF!</f>
        <v>#REF!</v>
      </c>
      <c r="I20" s="38"/>
      <c r="J20" s="38" t="e">
        <f>#REF!</f>
        <v>#REF!</v>
      </c>
      <c r="K20" s="38"/>
      <c r="L20" s="38" t="e">
        <f>#REF!</f>
        <v>#REF!</v>
      </c>
      <c r="M20" s="38"/>
      <c r="N20" s="38" t="e">
        <f>#REF!</f>
        <v>#REF!</v>
      </c>
    </row>
    <row r="21" spans="2:14" ht="13.5" customHeight="1">
      <c r="B21" s="31"/>
      <c r="C21" s="36" t="s">
        <v>52</v>
      </c>
      <c r="D21" s="32">
        <v>17.899999999999999</v>
      </c>
      <c r="E21" s="32"/>
      <c r="F21" s="38">
        <v>24</v>
      </c>
      <c r="G21" s="38"/>
      <c r="H21" s="38">
        <v>32.366</v>
      </c>
      <c r="I21" s="38"/>
      <c r="J21" s="38">
        <v>46.924999999999997</v>
      </c>
      <c r="K21" s="38"/>
      <c r="L21" s="38">
        <v>63.192999999999998</v>
      </c>
      <c r="M21" s="38"/>
      <c r="N21" s="38">
        <v>81.497</v>
      </c>
    </row>
    <row r="22" spans="2:14" ht="13.5" customHeight="1">
      <c r="B22" s="31"/>
      <c r="C22" s="36" t="s">
        <v>53</v>
      </c>
      <c r="D22" s="32">
        <v>73.900000000000006</v>
      </c>
      <c r="E22" s="32"/>
      <c r="F22" s="38">
        <v>43.3</v>
      </c>
      <c r="G22" s="38"/>
      <c r="H22" s="38">
        <v>91.608000000000004</v>
      </c>
      <c r="I22" s="38"/>
      <c r="J22" s="38">
        <v>147.88200000000001</v>
      </c>
      <c r="K22" s="38"/>
      <c r="L22" s="38">
        <v>210.762</v>
      </c>
      <c r="M22" s="38"/>
      <c r="N22" s="38">
        <v>281.51499999999999</v>
      </c>
    </row>
    <row r="23" spans="2:14" ht="33" customHeight="1">
      <c r="B23" s="30">
        <v>9</v>
      </c>
      <c r="C23" s="34" t="s">
        <v>50</v>
      </c>
      <c r="D23" s="34">
        <v>291.8</v>
      </c>
      <c r="E23" s="34"/>
      <c r="F23" s="34">
        <v>0</v>
      </c>
      <c r="G23" s="34"/>
      <c r="H23" s="34">
        <v>0</v>
      </c>
      <c r="I23" s="34"/>
      <c r="J23" s="34">
        <v>0</v>
      </c>
      <c r="K23" s="34"/>
      <c r="L23" s="34">
        <v>0</v>
      </c>
      <c r="M23" s="34"/>
      <c r="N23" s="34">
        <v>0</v>
      </c>
    </row>
    <row r="24" spans="2:14" ht="33.75" customHeight="1">
      <c r="B24" s="30">
        <v>10</v>
      </c>
      <c r="C24" s="34" t="s">
        <v>45</v>
      </c>
      <c r="D24" s="35">
        <f>D26+D27</f>
        <v>39.900000000000006</v>
      </c>
      <c r="E24" s="35"/>
      <c r="F24" s="35">
        <f t="shared" ref="F24:N24" si="1">F26+F27</f>
        <v>52.400000000000006</v>
      </c>
      <c r="G24" s="35"/>
      <c r="H24" s="35">
        <f t="shared" si="1"/>
        <v>59.1</v>
      </c>
      <c r="I24" s="35"/>
      <c r="J24" s="35">
        <f t="shared" si="1"/>
        <v>74.7</v>
      </c>
      <c r="K24" s="35"/>
      <c r="L24" s="35">
        <f t="shared" si="1"/>
        <v>80.100000000000009</v>
      </c>
      <c r="M24" s="35"/>
      <c r="N24" s="35">
        <f t="shared" si="1"/>
        <v>80.400000000000006</v>
      </c>
    </row>
    <row r="25" spans="2:14" ht="18" customHeight="1">
      <c r="B25" s="30"/>
      <c r="C25" s="36" t="s">
        <v>12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2:14" ht="18" customHeight="1">
      <c r="B26" s="30"/>
      <c r="C26" s="36" t="s">
        <v>51</v>
      </c>
      <c r="D26" s="35">
        <v>35.700000000000003</v>
      </c>
      <c r="E26" s="35"/>
      <c r="F26" s="35">
        <v>47.7</v>
      </c>
      <c r="G26" s="35"/>
      <c r="H26" s="35">
        <v>52.9</v>
      </c>
      <c r="I26" s="35"/>
      <c r="J26" s="35">
        <v>68.2</v>
      </c>
      <c r="K26" s="35"/>
      <c r="L26" s="35">
        <v>73.400000000000006</v>
      </c>
      <c r="M26" s="35"/>
      <c r="N26" s="35">
        <v>73.7</v>
      </c>
    </row>
    <row r="27" spans="2:14" ht="18" customHeight="1">
      <c r="B27" s="30"/>
      <c r="C27" s="36" t="s">
        <v>54</v>
      </c>
      <c r="D27" s="35">
        <v>4.2</v>
      </c>
      <c r="E27" s="35"/>
      <c r="F27" s="35">
        <f>4.2+0.5</f>
        <v>4.7</v>
      </c>
      <c r="G27" s="35"/>
      <c r="H27" s="35">
        <f>4.2+2</f>
        <v>6.2</v>
      </c>
      <c r="I27" s="35"/>
      <c r="J27" s="35">
        <f>4.2+2.3</f>
        <v>6.5</v>
      </c>
      <c r="K27" s="35"/>
      <c r="L27" s="35">
        <f>4.2+2.5</f>
        <v>6.7</v>
      </c>
      <c r="M27" s="35"/>
      <c r="N27" s="35">
        <f>4.2+2.5</f>
        <v>6.7</v>
      </c>
    </row>
    <row r="28" spans="2:14" ht="15.75">
      <c r="B28" s="30">
        <v>11</v>
      </c>
      <c r="C28" s="34" t="s">
        <v>46</v>
      </c>
      <c r="D28" s="35">
        <f>D18-D23-D24</f>
        <v>358.79999999999995</v>
      </c>
      <c r="E28" s="35"/>
      <c r="F28" s="40" t="e">
        <f t="shared" ref="F28:N28" si="2">F18-F23-F24</f>
        <v>#REF!</v>
      </c>
      <c r="G28" s="40"/>
      <c r="H28" s="40" t="e">
        <f t="shared" si="2"/>
        <v>#REF!</v>
      </c>
      <c r="I28" s="40"/>
      <c r="J28" s="40" t="e">
        <f t="shared" si="2"/>
        <v>#REF!</v>
      </c>
      <c r="K28" s="40"/>
      <c r="L28" s="40" t="e">
        <f t="shared" si="2"/>
        <v>#REF!</v>
      </c>
      <c r="M28" s="40"/>
      <c r="N28" s="40" t="e">
        <f t="shared" si="2"/>
        <v>#REF!</v>
      </c>
    </row>
  </sheetData>
  <mergeCells count="6">
    <mergeCell ref="M6:M7"/>
    <mergeCell ref="B6:B7"/>
    <mergeCell ref="E6:E7"/>
    <mergeCell ref="G6:G7"/>
    <mergeCell ref="I6:I7"/>
    <mergeCell ref="K6:K7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СПО</vt:lpstr>
      <vt:lpstr>ДШИ</vt:lpstr>
      <vt:lpstr>показатели норматив.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2017-06-29T02:43:18Z</dcterms:modified>
</cp:coreProperties>
</file>