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 activeTab="1"/>
  </bookViews>
  <sheets>
    <sheet name="Доходы" sheetId="2" r:id="rId1"/>
    <sheet name="Расходы" sheetId="3" r:id="rId2"/>
  </sheets>
  <definedNames>
    <definedName name="_xlnm.Print_Titles" localSheetId="0">Доходы!$4:$4</definedName>
    <definedName name="_xlnm.Print_Titles" localSheetId="1">Расходы!$1:$3</definedName>
  </definedNames>
  <calcPr calcId="125725"/>
</workbook>
</file>

<file path=xl/calcChain.xml><?xml version="1.0" encoding="utf-8"?>
<calcChain xmlns="http://schemas.openxmlformats.org/spreadsheetml/2006/main">
  <c r="C29" i="2"/>
  <c r="D29"/>
  <c r="E29"/>
  <c r="F29"/>
  <c r="G29"/>
  <c r="B29"/>
  <c r="C7"/>
  <c r="D19"/>
  <c r="E19"/>
  <c r="F19"/>
  <c r="G27"/>
  <c r="G22"/>
  <c r="G20"/>
  <c r="G19" s="1"/>
  <c r="C8"/>
  <c r="D8"/>
  <c r="D7" s="1"/>
  <c r="E8"/>
  <c r="E7" s="1"/>
  <c r="F8"/>
  <c r="C30"/>
  <c r="B30"/>
  <c r="C25"/>
  <c r="B25"/>
  <c r="G25" s="1"/>
  <c r="C23"/>
  <c r="B23"/>
  <c r="G23" s="1"/>
  <c r="C19"/>
  <c r="B19"/>
  <c r="C16"/>
  <c r="B16"/>
  <c r="G16" s="1"/>
  <c r="C12"/>
  <c r="B12"/>
  <c r="G12" s="1"/>
  <c r="C10"/>
  <c r="B10"/>
  <c r="G10" s="1"/>
  <c r="B8"/>
  <c r="B7" s="1"/>
  <c r="J14" i="3"/>
  <c r="J10"/>
  <c r="J9"/>
  <c r="J7"/>
  <c r="J6"/>
  <c r="D4"/>
  <c r="D15" s="1"/>
  <c r="E4"/>
  <c r="E15" s="1"/>
  <c r="F4"/>
  <c r="G4"/>
  <c r="H4"/>
  <c r="I4"/>
  <c r="B4"/>
  <c r="G9" i="2"/>
  <c r="G8" s="1"/>
  <c r="G7" s="1"/>
  <c r="G14"/>
  <c r="G18"/>
  <c r="G26"/>
  <c r="J8" i="3"/>
  <c r="J11"/>
  <c r="J12"/>
  <c r="J13"/>
  <c r="G11" i="2"/>
  <c r="G13"/>
  <c r="G15"/>
  <c r="G17"/>
  <c r="G21"/>
  <c r="G24"/>
  <c r="G28"/>
  <c r="G31"/>
  <c r="G32"/>
  <c r="G33"/>
  <c r="G34"/>
  <c r="G35"/>
  <c r="G36"/>
  <c r="C9" i="3"/>
  <c r="C4" s="1"/>
  <c r="C15" s="1"/>
  <c r="F7" i="2" l="1"/>
  <c r="F5" s="1"/>
  <c r="I15" i="3" s="1"/>
  <c r="G30" i="2"/>
  <c r="B5"/>
  <c r="B15" i="3" s="1"/>
  <c r="E5" i="2"/>
  <c r="H15" i="3" s="1"/>
  <c r="J4"/>
  <c r="G5" i="2" l="1"/>
  <c r="J15" i="3" s="1"/>
  <c r="D5" i="2"/>
  <c r="G15" i="3" s="1"/>
  <c r="C5" i="2" l="1"/>
  <c r="F15" i="3" s="1"/>
</calcChain>
</file>

<file path=xl/sharedStrings.xml><?xml version="1.0" encoding="utf-8"?>
<sst xmlns="http://schemas.openxmlformats.org/spreadsheetml/2006/main" count="71" uniqueCount="60">
  <si>
    <t>бюджеты городских поселений</t>
  </si>
  <si>
    <t>бюджеты сельских поселений</t>
  </si>
  <si>
    <t>13</t>
  </si>
  <si>
    <t>14</t>
  </si>
  <si>
    <t>15</t>
  </si>
  <si>
    <t>26</t>
  </si>
  <si>
    <t>27</t>
  </si>
  <si>
    <t>28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</si>
  <si>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</si>
  <si>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</si>
  <si>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</si>
  <si>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</si>
  <si>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</si>
  <si>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</si>
  <si>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</si>
  <si>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</si>
  <si>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</si>
  <si>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</si>
  <si>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</si>
  <si>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</si>
  <si>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</si>
  <si>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</si>
  <si>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</si>
  <si>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</si>
  <si>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</si>
  <si>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</si>
  <si>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</si>
  <si>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</si>
  <si>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</si>
  <si>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</si>
  <si>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</si>
  <si>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</si>
  <si>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</si>
  <si>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</si>
  <si>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</si>
  <si>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</si>
  <si>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</si>
  <si>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</si>
  <si>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БЕЗВОЗМЕЗДНЫЕ ПОСТУПЛЕНИЯ ОТ ГОСУДАРСТВЕННЫХ (МУНИЦИПАЛЬНЫХ) ОРГАНИЗАЦИЙ</t>
  </si>
  <si>
    <t>""</t>
  </si>
  <si>
    <t>Расходы бюджета - ИТОГО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</si>
  <si>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</si>
  <si>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</si>
  <si>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</si>
  <si>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ОБРАЗОВАНИЕ</t>
  </si>
  <si>
    <t xml:space="preserve">  КУЛЬТУРА, КИНЕМАТОГРАФИЯ</t>
  </si>
  <si>
    <t xml:space="preserve">  СОЦИАЛЬНАЯ ПОЛИТИКА</t>
  </si>
  <si>
    <t xml:space="preserve">  ФИЗИЧЕСКАЯ КУЛЬТУРА И СПОРТ</t>
  </si>
  <si>
    <t xml:space="preserve">  ОБСЛУЖИВАНИЕ ГОСУДАРСТВЕННОГО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</si>
  <si>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</si>
  <si>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Результат исполнения бюджета (дефицит / профицит)</t>
  </si>
  <si>
    <t>бюджеты муниципального района</t>
  </si>
  <si>
    <t>Наименование показателей</t>
  </si>
  <si>
    <t>рублей</t>
  </si>
  <si>
    <r>
      <t xml:space="preserve">Уточненный план на 2017 год </t>
    </r>
    <r>
      <rPr>
        <sz val="10"/>
        <rFont val="Times New Roman"/>
        <family val="1"/>
        <charset val="204"/>
      </rPr>
      <t xml:space="preserve">( по состоянию на 01.11.2017)     </t>
    </r>
    <r>
      <rPr>
        <sz val="12"/>
        <rFont val="Times New Roman"/>
        <family val="1"/>
        <charset val="204"/>
      </rPr>
      <t xml:space="preserve">                 </t>
    </r>
  </si>
  <si>
    <t>Исполнено на 01.11.2017 г.</t>
  </si>
  <si>
    <t>Исполнено на 01.11.2017</t>
  </si>
  <si>
    <t xml:space="preserve">Оценка ожидаемого исполнения в 2017 году 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</si>
  <si>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</si>
  <si>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Оценка ожидаемого исполнения  бюджета муниципального района "Карымский район" в 2017 году</t>
  </si>
</sst>
</file>

<file path=xl/styles.xml><?xml version="1.0" encoding="utf-8"?>
<styleSheet xmlns="http://schemas.openxmlformats.org/spreadsheetml/2006/main">
  <numFmts count="1">
    <numFmt numFmtId="164" formatCode="dd\.mm\.yyyy"/>
  </numFmts>
  <fonts count="27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0" fontId="15" fillId="0" borderId="1"/>
  </cellStyleXfs>
  <cellXfs count="45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49" fontId="6" fillId="0" borderId="10" xfId="38" applyNumberFormat="1" applyProtection="1">
      <alignment horizontal="center" vertical="center" wrapText="1"/>
    </xf>
    <xf numFmtId="49" fontId="6" fillId="0" borderId="2" xfId="39" applyNumberFormat="1" applyProtection="1">
      <alignment horizontal="center" vertical="center" wrapText="1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1" applyNumberFormat="1" applyProtection="1">
      <alignment horizontal="center"/>
    </xf>
    <xf numFmtId="49" fontId="14" fillId="0" borderId="10" xfId="38" applyNumberFormat="1" applyFont="1" applyProtection="1">
      <alignment horizontal="center" vertical="center" wrapText="1"/>
    </xf>
    <xf numFmtId="0" fontId="6" fillId="0" borderId="52" xfId="74" applyNumberFormat="1" applyBorder="1" applyProtection="1">
      <alignment horizontal="left" wrapText="1" indent="2"/>
    </xf>
    <xf numFmtId="0" fontId="4" fillId="0" borderId="1" xfId="86" applyNumberFormat="1" applyBorder="1" applyProtection="1"/>
    <xf numFmtId="4" fontId="6" fillId="0" borderId="51" xfId="69" applyNumberFormat="1" applyBorder="1" applyProtection="1">
      <alignment horizontal="right"/>
    </xf>
    <xf numFmtId="49" fontId="6" fillId="0" borderId="51" xfId="53" applyNumberFormat="1" applyBorder="1" applyProtection="1">
      <alignment horizontal="center"/>
    </xf>
    <xf numFmtId="0" fontId="4" fillId="0" borderId="51" xfId="16" applyNumberFormat="1" applyBorder="1" applyProtection="1"/>
    <xf numFmtId="4" fontId="21" fillId="0" borderId="51" xfId="69" applyNumberFormat="1" applyFont="1" applyBorder="1" applyProtection="1">
      <alignment horizontal="right"/>
    </xf>
    <xf numFmtId="4" fontId="21" fillId="0" borderId="51" xfId="16" applyNumberFormat="1" applyFont="1" applyBorder="1" applyProtection="1"/>
    <xf numFmtId="4" fontId="22" fillId="0" borderId="55" xfId="69" applyNumberFormat="1" applyFont="1" applyBorder="1" applyProtection="1">
      <alignment horizontal="right"/>
    </xf>
    <xf numFmtId="0" fontId="6" fillId="0" borderId="53" xfId="51" applyNumberFormat="1" applyBorder="1" applyProtection="1">
      <alignment horizontal="left" wrapText="1" indent="2"/>
    </xf>
    <xf numFmtId="0" fontId="17" fillId="0" borderId="54" xfId="190" applyFont="1" applyFill="1" applyBorder="1" applyAlignment="1">
      <alignment horizontal="center" vertical="center" wrapText="1"/>
    </xf>
    <xf numFmtId="49" fontId="14" fillId="0" borderId="25" xfId="38" applyNumberFormat="1" applyFont="1" applyBorder="1" applyProtection="1">
      <alignment horizontal="center" vertical="center" wrapText="1"/>
    </xf>
    <xf numFmtId="49" fontId="6" fillId="0" borderId="25" xfId="38" applyNumberFormat="1" applyBorder="1" applyProtection="1">
      <alignment horizontal="center" vertical="center" wrapText="1"/>
    </xf>
    <xf numFmtId="0" fontId="16" fillId="0" borderId="54" xfId="190" applyFont="1" applyFill="1" applyBorder="1" applyAlignment="1">
      <alignment horizontal="center" vertical="center" wrapText="1"/>
    </xf>
    <xf numFmtId="0" fontId="6" fillId="2" borderId="1" xfId="56" applyNumberFormat="1" applyBorder="1" applyProtection="1"/>
    <xf numFmtId="4" fontId="21" fillId="0" borderId="51" xfId="43" applyNumberFormat="1" applyFont="1" applyBorder="1" applyProtection="1">
      <alignment horizontal="right"/>
    </xf>
    <xf numFmtId="49" fontId="21" fillId="0" borderId="51" xfId="48" applyNumberFormat="1" applyFont="1" applyBorder="1" applyProtection="1">
      <alignment horizontal="center"/>
    </xf>
    <xf numFmtId="4" fontId="22" fillId="0" borderId="51" xfId="43" applyNumberFormat="1" applyFont="1" applyBorder="1" applyProtection="1">
      <alignment horizontal="right"/>
    </xf>
    <xf numFmtId="0" fontId="1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4" fillId="0" borderId="1" xfId="6" applyNumberFormat="1" applyAlignment="1" applyProtection="1">
      <alignment horizontal="right"/>
    </xf>
    <xf numFmtId="0" fontId="6" fillId="0" borderId="14" xfId="74" applyNumberFormat="1" applyBorder="1" applyProtection="1">
      <alignment horizontal="left" wrapText="1" indent="2"/>
    </xf>
    <xf numFmtId="0" fontId="1" fillId="0" borderId="51" xfId="80" applyNumberFormat="1" applyBorder="1" applyProtection="1">
      <alignment horizontal="left" wrapText="1"/>
    </xf>
    <xf numFmtId="0" fontId="6" fillId="0" borderId="51" xfId="74" applyNumberFormat="1" applyBorder="1" applyProtection="1">
      <alignment horizontal="left" wrapText="1" indent="2"/>
    </xf>
    <xf numFmtId="0" fontId="20" fillId="0" borderId="15" xfId="67" applyNumberFormat="1" applyFont="1" applyBorder="1" applyProtection="1">
      <alignment horizontal="left" wrapText="1"/>
    </xf>
    <xf numFmtId="0" fontId="6" fillId="0" borderId="51" xfId="46" applyNumberFormat="1" applyBorder="1" applyProtection="1">
      <alignment horizontal="left" wrapText="1" indent="1"/>
    </xf>
    <xf numFmtId="49" fontId="25" fillId="0" borderId="25" xfId="36" applyFont="1" applyBorder="1" applyProtection="1">
      <alignment horizontal="center" vertical="center" wrapText="1"/>
      <protection locked="0"/>
    </xf>
    <xf numFmtId="0" fontId="6" fillId="0" borderId="52" xfId="51" applyNumberFormat="1" applyBorder="1" applyProtection="1">
      <alignment horizontal="left" wrapText="1" indent="2"/>
    </xf>
    <xf numFmtId="0" fontId="20" fillId="0" borderId="51" xfId="40" applyNumberFormat="1" applyFont="1" applyBorder="1" applyProtection="1">
      <alignment horizontal="left" wrapText="1"/>
    </xf>
    <xf numFmtId="0" fontId="26" fillId="0" borderId="32" xfId="51" applyNumberFormat="1" applyFont="1" applyBorder="1" applyProtection="1">
      <alignment horizontal="left" wrapText="1" indent="2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>
      <alignment horizontal="center" wrapText="1"/>
    </xf>
    <xf numFmtId="0" fontId="17" fillId="0" borderId="51" xfId="190" applyFont="1" applyFill="1" applyBorder="1" applyAlignment="1">
      <alignment horizontal="center" vertical="center" wrapText="1"/>
    </xf>
    <xf numFmtId="0" fontId="15" fillId="0" borderId="51" xfId="190" applyFill="1" applyBorder="1"/>
    <xf numFmtId="0" fontId="16" fillId="0" borderId="51" xfId="190" applyFont="1" applyFill="1" applyBorder="1" applyAlignment="1">
      <alignment horizontal="center" vertical="center" wrapText="1"/>
    </xf>
    <xf numFmtId="0" fontId="19" fillId="0" borderId="51" xfId="190" applyFont="1" applyFill="1" applyBorder="1" applyAlignment="1">
      <alignment horizontal="center" vertical="center"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Обычный 2" xfId="1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Layout" topLeftCell="A28" zoomScaleNormal="100" workbookViewId="0">
      <selection activeCell="G20" sqref="G20"/>
    </sheetView>
  </sheetViews>
  <sheetFormatPr defaultRowHeight="15"/>
  <cols>
    <col min="1" max="1" width="46.5703125" style="1" customWidth="1"/>
    <col min="2" max="2" width="13.42578125" style="1" customWidth="1"/>
    <col min="3" max="3" width="15.85546875" style="1" customWidth="1"/>
    <col min="4" max="4" width="13.28515625" style="1" hidden="1" customWidth="1"/>
    <col min="5" max="5" width="13.42578125" style="1" hidden="1" customWidth="1"/>
    <col min="6" max="6" width="14" style="1" hidden="1" customWidth="1"/>
    <col min="7" max="7" width="13.5703125" style="1" customWidth="1"/>
    <col min="8" max="16384" width="9.140625" style="1"/>
  </cols>
  <sheetData>
    <row r="1" spans="1:7" ht="41.25" customHeight="1">
      <c r="A1" s="39" t="s">
        <v>59</v>
      </c>
      <c r="B1" s="39"/>
      <c r="C1" s="39"/>
      <c r="D1" s="39"/>
      <c r="E1" s="39"/>
      <c r="F1" s="39"/>
      <c r="G1" s="40"/>
    </row>
    <row r="2" spans="1:7" ht="21.75" customHeight="1">
      <c r="A2" s="27"/>
      <c r="B2" s="27"/>
      <c r="C2" s="27"/>
      <c r="D2" s="27"/>
      <c r="E2" s="27"/>
      <c r="F2" s="27"/>
      <c r="G2" s="28"/>
    </row>
    <row r="3" spans="1:7" ht="12.95" customHeight="1">
      <c r="A3" s="2"/>
      <c r="B3" s="2"/>
      <c r="C3" s="2"/>
      <c r="D3" s="2"/>
      <c r="E3" s="2"/>
      <c r="F3" s="2"/>
      <c r="G3" s="29" t="s">
        <v>53</v>
      </c>
    </row>
    <row r="4" spans="1:7" ht="140.44999999999999" customHeight="1">
      <c r="A4" s="35" t="s">
        <v>52</v>
      </c>
      <c r="B4" s="19" t="s">
        <v>54</v>
      </c>
      <c r="C4" s="19" t="s">
        <v>55</v>
      </c>
      <c r="D4" s="20" t="s">
        <v>51</v>
      </c>
      <c r="E4" s="21" t="s">
        <v>0</v>
      </c>
      <c r="F4" s="21" t="s">
        <v>1</v>
      </c>
      <c r="G4" s="22" t="s">
        <v>57</v>
      </c>
    </row>
    <row r="5" spans="1:7" ht="21.75" customHeight="1">
      <c r="A5" s="37" t="s">
        <v>8</v>
      </c>
      <c r="B5" s="26">
        <f t="shared" ref="B5:G5" si="0">B7+B29</f>
        <v>663734135.03999996</v>
      </c>
      <c r="C5" s="26">
        <f t="shared" si="0"/>
        <v>562667178.13</v>
      </c>
      <c r="D5" s="26">
        <f t="shared" si="0"/>
        <v>598813314.43999994</v>
      </c>
      <c r="E5" s="26">
        <f t="shared" si="0"/>
        <v>98461125.620000005</v>
      </c>
      <c r="F5" s="26">
        <f t="shared" si="0"/>
        <v>28196746.600000001</v>
      </c>
      <c r="G5" s="26">
        <f t="shared" si="0"/>
        <v>665713225.63999999</v>
      </c>
    </row>
    <row r="6" spans="1:7" ht="15" customHeight="1">
      <c r="A6" s="34" t="s">
        <v>9</v>
      </c>
      <c r="B6" s="24"/>
      <c r="C6" s="24"/>
      <c r="D6" s="25"/>
      <c r="E6" s="25"/>
      <c r="F6" s="25"/>
      <c r="G6" s="16"/>
    </row>
    <row r="7" spans="1:7" ht="15" customHeight="1">
      <c r="A7" s="36" t="s">
        <v>10</v>
      </c>
      <c r="B7" s="24">
        <f>B8+B10+B12+B16+B19+B22+B23+B25+B27+B28+B21</f>
        <v>184351435.03999999</v>
      </c>
      <c r="C7" s="24">
        <f>C8+C10+C12+C16+C19+C22+C23+C25+C27+C28+C21</f>
        <v>144640775.98000002</v>
      </c>
      <c r="D7" s="24">
        <f t="shared" ref="D7:G7" si="1">D8+D10+D12+D16+D19+D22+D23+D25+D27+D28+D21</f>
        <v>164459770.61999997</v>
      </c>
      <c r="E7" s="24">
        <f t="shared" si="1"/>
        <v>65789681.100000001</v>
      </c>
      <c r="F7" s="24">
        <f t="shared" si="1"/>
        <v>3811008.83</v>
      </c>
      <c r="G7" s="24">
        <f t="shared" si="1"/>
        <v>186330525.63999999</v>
      </c>
    </row>
    <row r="8" spans="1:7" ht="15" customHeight="1">
      <c r="A8" s="18" t="s">
        <v>11</v>
      </c>
      <c r="B8" s="24">
        <f>B9</f>
        <v>127891000</v>
      </c>
      <c r="C8" s="24">
        <f t="shared" ref="C8:G8" si="2">C9</f>
        <v>96859228.629999995</v>
      </c>
      <c r="D8" s="24">
        <f t="shared" si="2"/>
        <v>105100493.83</v>
      </c>
      <c r="E8" s="24">
        <f t="shared" si="2"/>
        <v>35486081.710000001</v>
      </c>
      <c r="F8" s="24">
        <f t="shared" si="2"/>
        <v>1815991.3</v>
      </c>
      <c r="G8" s="24">
        <f t="shared" si="2"/>
        <v>127891000</v>
      </c>
    </row>
    <row r="9" spans="1:7" ht="15" customHeight="1">
      <c r="A9" s="18" t="s">
        <v>12</v>
      </c>
      <c r="B9" s="24">
        <v>127891000</v>
      </c>
      <c r="C9" s="24">
        <v>96859228.629999995</v>
      </c>
      <c r="D9" s="24">
        <v>105100493.83</v>
      </c>
      <c r="E9" s="24">
        <v>35486081.710000001</v>
      </c>
      <c r="F9" s="24">
        <v>1815991.3</v>
      </c>
      <c r="G9" s="16">
        <f t="shared" ref="G9:G36" si="3">B9</f>
        <v>127891000</v>
      </c>
    </row>
    <row r="10" spans="1:7" ht="38.25" customHeight="1">
      <c r="A10" s="18" t="s">
        <v>13</v>
      </c>
      <c r="B10" s="24">
        <f>B11</f>
        <v>10166435.039999999</v>
      </c>
      <c r="C10" s="24">
        <f>C11</f>
        <v>8656926.6899999995</v>
      </c>
      <c r="D10" s="24">
        <v>13044349.92</v>
      </c>
      <c r="E10" s="24">
        <v>12607567.810000001</v>
      </c>
      <c r="F10" s="24"/>
      <c r="G10" s="16">
        <f t="shared" si="3"/>
        <v>10166435.039999999</v>
      </c>
    </row>
    <row r="11" spans="1:7" ht="25.5" customHeight="1">
      <c r="A11" s="18" t="s">
        <v>14</v>
      </c>
      <c r="B11" s="24">
        <v>10166435.039999999</v>
      </c>
      <c r="C11" s="24">
        <v>8656926.6899999995</v>
      </c>
      <c r="D11" s="24">
        <v>13044349.92</v>
      </c>
      <c r="E11" s="24">
        <v>12607567.810000001</v>
      </c>
      <c r="F11" s="24"/>
      <c r="G11" s="16">
        <f t="shared" si="3"/>
        <v>10166435.039999999</v>
      </c>
    </row>
    <row r="12" spans="1:7" ht="15" customHeight="1">
      <c r="A12" s="18" t="s">
        <v>15</v>
      </c>
      <c r="B12" s="24">
        <f>B13+B14+B15</f>
        <v>13171000</v>
      </c>
      <c r="C12" s="24">
        <f>C13+C14+C15</f>
        <v>10671815.35</v>
      </c>
      <c r="D12" s="24">
        <v>11984172.16</v>
      </c>
      <c r="E12" s="24">
        <v>74031.72</v>
      </c>
      <c r="F12" s="24">
        <v>63704.33</v>
      </c>
      <c r="G12" s="16">
        <f t="shared" si="3"/>
        <v>13171000</v>
      </c>
    </row>
    <row r="13" spans="1:7" ht="25.5" customHeight="1">
      <c r="A13" s="18" t="s">
        <v>16</v>
      </c>
      <c r="B13" s="24">
        <v>12593000</v>
      </c>
      <c r="C13" s="24">
        <v>10284310.289999999</v>
      </c>
      <c r="D13" s="24">
        <v>11496368.67</v>
      </c>
      <c r="E13" s="24"/>
      <c r="F13" s="24"/>
      <c r="G13" s="16">
        <f t="shared" si="3"/>
        <v>12593000</v>
      </c>
    </row>
    <row r="14" spans="1:7" ht="15" customHeight="1">
      <c r="A14" s="18" t="s">
        <v>17</v>
      </c>
      <c r="B14" s="24">
        <v>260000</v>
      </c>
      <c r="C14" s="24">
        <v>230873.25</v>
      </c>
      <c r="D14" s="24">
        <v>222652.87</v>
      </c>
      <c r="E14" s="24">
        <v>74031.72</v>
      </c>
      <c r="F14" s="24">
        <v>63704.33</v>
      </c>
      <c r="G14" s="16">
        <f t="shared" si="3"/>
        <v>260000</v>
      </c>
    </row>
    <row r="15" spans="1:7" ht="25.5" customHeight="1">
      <c r="A15" s="18" t="s">
        <v>18</v>
      </c>
      <c r="B15" s="24">
        <v>318000</v>
      </c>
      <c r="C15" s="24">
        <v>156631.81</v>
      </c>
      <c r="D15" s="24">
        <v>265150.62</v>
      </c>
      <c r="E15" s="24"/>
      <c r="F15" s="24"/>
      <c r="G15" s="16">
        <f t="shared" si="3"/>
        <v>318000</v>
      </c>
    </row>
    <row r="16" spans="1:7" ht="0.75" customHeight="1">
      <c r="A16" s="18" t="s">
        <v>19</v>
      </c>
      <c r="B16" s="24">
        <f>B17+B18</f>
        <v>0</v>
      </c>
      <c r="C16" s="24">
        <f>C17+C18</f>
        <v>0</v>
      </c>
      <c r="D16" s="24"/>
      <c r="E16" s="24">
        <v>13171362.65</v>
      </c>
      <c r="F16" s="24">
        <v>1693348.34</v>
      </c>
      <c r="G16" s="16">
        <f t="shared" si="3"/>
        <v>0</v>
      </c>
    </row>
    <row r="17" spans="1:7" ht="15" hidden="1" customHeight="1">
      <c r="A17" s="18" t="s">
        <v>20</v>
      </c>
      <c r="B17" s="24"/>
      <c r="C17" s="24"/>
      <c r="D17" s="24"/>
      <c r="E17" s="24">
        <v>803487.11</v>
      </c>
      <c r="F17" s="24">
        <v>110290.58</v>
      </c>
      <c r="G17" s="16">
        <f t="shared" si="3"/>
        <v>0</v>
      </c>
    </row>
    <row r="18" spans="1:7" ht="15" hidden="1" customHeight="1">
      <c r="A18" s="18" t="s">
        <v>21</v>
      </c>
      <c r="B18" s="24"/>
      <c r="C18" s="24"/>
      <c r="D18" s="24"/>
      <c r="E18" s="24">
        <v>12367875.539999999</v>
      </c>
      <c r="F18" s="24">
        <v>1583057.76</v>
      </c>
      <c r="G18" s="16">
        <f t="shared" si="3"/>
        <v>0</v>
      </c>
    </row>
    <row r="19" spans="1:7" ht="25.5" customHeight="1">
      <c r="A19" s="18" t="s">
        <v>22</v>
      </c>
      <c r="B19" s="24">
        <f>B20</f>
        <v>16684000</v>
      </c>
      <c r="C19" s="24">
        <f>C20</f>
        <v>17217760.449999999</v>
      </c>
      <c r="D19" s="24">
        <f t="shared" ref="D19:G19" si="4">D20</f>
        <v>21627063.84</v>
      </c>
      <c r="E19" s="24">
        <f t="shared" si="4"/>
        <v>0</v>
      </c>
      <c r="F19" s="24">
        <f t="shared" si="4"/>
        <v>0</v>
      </c>
      <c r="G19" s="24">
        <f t="shared" si="4"/>
        <v>18663090.600000001</v>
      </c>
    </row>
    <row r="20" spans="1:7" ht="15" customHeight="1">
      <c r="A20" s="18" t="s">
        <v>23</v>
      </c>
      <c r="B20" s="24">
        <v>16684000</v>
      </c>
      <c r="C20" s="24">
        <v>17217760.449999999</v>
      </c>
      <c r="D20" s="24">
        <v>21627063.84</v>
      </c>
      <c r="E20" s="24"/>
      <c r="F20" s="24"/>
      <c r="G20" s="16">
        <f>B20+1979090.6</f>
        <v>18663090.600000001</v>
      </c>
    </row>
    <row r="21" spans="1:7" ht="15" customHeight="1">
      <c r="A21" s="18" t="s">
        <v>24</v>
      </c>
      <c r="B21" s="24">
        <v>4229000</v>
      </c>
      <c r="C21" s="24">
        <v>3057263.63</v>
      </c>
      <c r="D21" s="24">
        <v>3774861.16</v>
      </c>
      <c r="E21" s="24">
        <v>8800</v>
      </c>
      <c r="F21" s="24">
        <v>30100</v>
      </c>
      <c r="G21" s="16">
        <f t="shared" si="3"/>
        <v>4229000</v>
      </c>
    </row>
    <row r="22" spans="1:7" ht="38.25" customHeight="1">
      <c r="A22" s="18" t="s">
        <v>25</v>
      </c>
      <c r="B22" s="24">
        <v>5321457.53</v>
      </c>
      <c r="C22" s="24">
        <v>3787782.75</v>
      </c>
      <c r="D22" s="24">
        <v>3558084.76</v>
      </c>
      <c r="E22" s="24">
        <v>3645964.52</v>
      </c>
      <c r="F22" s="24">
        <v>204864.86</v>
      </c>
      <c r="G22" s="16">
        <f>B22+850000</f>
        <v>6171457.5300000003</v>
      </c>
    </row>
    <row r="23" spans="1:7" ht="29.25" customHeight="1">
      <c r="A23" s="18" t="s">
        <v>26</v>
      </c>
      <c r="B23" s="24">
        <f>B24</f>
        <v>2507000</v>
      </c>
      <c r="C23" s="24">
        <f>C24</f>
        <v>1486696.02</v>
      </c>
      <c r="D23" s="24">
        <v>868631.44</v>
      </c>
      <c r="E23" s="24"/>
      <c r="F23" s="24"/>
      <c r="G23" s="16">
        <f t="shared" si="3"/>
        <v>2507000</v>
      </c>
    </row>
    <row r="24" spans="1:7" ht="15" customHeight="1">
      <c r="A24" s="18" t="s">
        <v>27</v>
      </c>
      <c r="B24" s="24">
        <v>2507000</v>
      </c>
      <c r="C24" s="24">
        <v>1486696.02</v>
      </c>
      <c r="D24" s="24">
        <v>868631.44</v>
      </c>
      <c r="E24" s="24"/>
      <c r="F24" s="24"/>
      <c r="G24" s="16">
        <f t="shared" si="3"/>
        <v>2507000</v>
      </c>
    </row>
    <row r="25" spans="1:7" ht="1.5" customHeight="1">
      <c r="A25" s="18" t="s">
        <v>28</v>
      </c>
      <c r="B25" s="24">
        <f>B26</f>
        <v>0</v>
      </c>
      <c r="C25" s="24">
        <f>C26</f>
        <v>0</v>
      </c>
      <c r="D25" s="24">
        <v>100356</v>
      </c>
      <c r="E25" s="24">
        <v>99000</v>
      </c>
      <c r="F25" s="24"/>
      <c r="G25" s="16">
        <f t="shared" si="3"/>
        <v>0</v>
      </c>
    </row>
    <row r="26" spans="1:7" ht="17.25" hidden="1" customHeight="1">
      <c r="A26" s="18" t="s">
        <v>29</v>
      </c>
      <c r="B26" s="24"/>
      <c r="C26" s="24"/>
      <c r="D26" s="24"/>
      <c r="E26" s="24">
        <v>99000</v>
      </c>
      <c r="F26" s="24"/>
      <c r="G26" s="16">
        <f t="shared" si="3"/>
        <v>0</v>
      </c>
    </row>
    <row r="27" spans="1:7" ht="36" customHeight="1">
      <c r="A27" s="18" t="s">
        <v>30</v>
      </c>
      <c r="B27" s="24">
        <v>1600000</v>
      </c>
      <c r="C27" s="24">
        <v>547500.56000000006</v>
      </c>
      <c r="D27" s="24">
        <v>2384415.9500000002</v>
      </c>
      <c r="E27" s="24">
        <v>657095.91</v>
      </c>
      <c r="F27" s="24"/>
      <c r="G27" s="16">
        <f>B27-850000</f>
        <v>750000</v>
      </c>
    </row>
    <row r="28" spans="1:7" ht="15" customHeight="1">
      <c r="A28" s="18" t="s">
        <v>31</v>
      </c>
      <c r="B28" s="24">
        <v>2781542.47</v>
      </c>
      <c r="C28" s="24">
        <v>2355801.9</v>
      </c>
      <c r="D28" s="24">
        <v>2017341.56</v>
      </c>
      <c r="E28" s="24">
        <v>39776.78</v>
      </c>
      <c r="F28" s="24">
        <v>3000</v>
      </c>
      <c r="G28" s="16">
        <f t="shared" si="3"/>
        <v>2781542.47</v>
      </c>
    </row>
    <row r="29" spans="1:7" ht="27.75" customHeight="1">
      <c r="A29" s="18" t="s">
        <v>32</v>
      </c>
      <c r="B29" s="24">
        <f>B30+B35+B36</f>
        <v>479382700</v>
      </c>
      <c r="C29" s="24">
        <f t="shared" ref="C29:G29" si="5">C30+C35+C36</f>
        <v>418026402.14999998</v>
      </c>
      <c r="D29" s="24">
        <f t="shared" si="5"/>
        <v>434353543.81999999</v>
      </c>
      <c r="E29" s="24">
        <f t="shared" si="5"/>
        <v>32671444.52</v>
      </c>
      <c r="F29" s="24">
        <f t="shared" si="5"/>
        <v>24385737.77</v>
      </c>
      <c r="G29" s="24">
        <f t="shared" si="5"/>
        <v>479382700</v>
      </c>
    </row>
    <row r="30" spans="1:7" ht="46.5" customHeight="1">
      <c r="A30" s="18" t="s">
        <v>33</v>
      </c>
      <c r="B30" s="24">
        <f>B31+B32+B33+B34</f>
        <v>479362700</v>
      </c>
      <c r="C30" s="24">
        <f>C31+C32+C33+C34</f>
        <v>418006402.14999998</v>
      </c>
      <c r="D30" s="24">
        <v>434353543.81999999</v>
      </c>
      <c r="E30" s="24">
        <v>33193239.460000001</v>
      </c>
      <c r="F30" s="24">
        <v>24385737.77</v>
      </c>
      <c r="G30" s="16">
        <f t="shared" si="3"/>
        <v>479362700</v>
      </c>
    </row>
    <row r="31" spans="1:7" ht="25.5" customHeight="1">
      <c r="A31" s="18" t="s">
        <v>34</v>
      </c>
      <c r="B31" s="24">
        <v>57579000</v>
      </c>
      <c r="C31" s="24">
        <v>41316000</v>
      </c>
      <c r="D31" s="24">
        <v>46148300</v>
      </c>
      <c r="E31" s="24">
        <v>8894200</v>
      </c>
      <c r="F31" s="24">
        <v>14621300</v>
      </c>
      <c r="G31" s="16">
        <f t="shared" si="3"/>
        <v>57579000</v>
      </c>
    </row>
    <row r="32" spans="1:7" ht="25.5" customHeight="1">
      <c r="A32" s="18" t="s">
        <v>35</v>
      </c>
      <c r="B32" s="24">
        <v>65621800</v>
      </c>
      <c r="C32" s="24">
        <v>61872400</v>
      </c>
      <c r="D32" s="24">
        <v>58779976.899999999</v>
      </c>
      <c r="E32" s="24">
        <v>19901734.460000001</v>
      </c>
      <c r="F32" s="24">
        <v>172038</v>
      </c>
      <c r="G32" s="16">
        <f t="shared" si="3"/>
        <v>65621800</v>
      </c>
    </row>
    <row r="33" spans="1:7" ht="25.5" customHeight="1">
      <c r="A33" s="18" t="s">
        <v>36</v>
      </c>
      <c r="B33" s="24">
        <v>346904100</v>
      </c>
      <c r="C33" s="24">
        <v>307113307.14999998</v>
      </c>
      <c r="D33" s="24">
        <v>327419166.92000002</v>
      </c>
      <c r="E33" s="24">
        <v>593600</v>
      </c>
      <c r="F33" s="24">
        <v>851400</v>
      </c>
      <c r="G33" s="16">
        <f t="shared" si="3"/>
        <v>346904100</v>
      </c>
    </row>
    <row r="34" spans="1:7" ht="4.5" customHeight="1">
      <c r="A34" s="18" t="s">
        <v>37</v>
      </c>
      <c r="B34" s="24">
        <v>9257800</v>
      </c>
      <c r="C34" s="24">
        <v>7704695</v>
      </c>
      <c r="D34" s="24">
        <v>2006100</v>
      </c>
      <c r="E34" s="24">
        <v>3803705</v>
      </c>
      <c r="F34" s="24">
        <v>8740999.7699999996</v>
      </c>
      <c r="G34" s="16">
        <f t="shared" si="3"/>
        <v>9257800</v>
      </c>
    </row>
    <row r="35" spans="1:7" ht="25.5" hidden="1" customHeight="1">
      <c r="A35" s="18" t="s">
        <v>38</v>
      </c>
      <c r="B35" s="24"/>
      <c r="C35" s="24"/>
      <c r="D35" s="24"/>
      <c r="E35" s="24">
        <v>-621794.93999999994</v>
      </c>
      <c r="F35" s="24"/>
      <c r="G35" s="16">
        <f t="shared" si="3"/>
        <v>0</v>
      </c>
    </row>
    <row r="36" spans="1:7" ht="71.25" customHeight="1">
      <c r="A36" s="38" t="s">
        <v>58</v>
      </c>
      <c r="B36" s="24">
        <v>20000</v>
      </c>
      <c r="C36" s="24">
        <v>20000</v>
      </c>
      <c r="D36" s="24"/>
      <c r="E36" s="24">
        <v>100000</v>
      </c>
      <c r="F36" s="24"/>
      <c r="G36" s="16">
        <f t="shared" si="3"/>
        <v>20000</v>
      </c>
    </row>
    <row r="37" spans="1:7" ht="12.95" customHeight="1">
      <c r="A37" s="3"/>
      <c r="B37" s="23"/>
      <c r="C37" s="23"/>
      <c r="D37" s="23"/>
      <c r="E37" s="23"/>
      <c r="F37" s="23"/>
      <c r="G37" s="2"/>
    </row>
    <row r="38" spans="1:7" hidden="1">
      <c r="A38" s="3"/>
      <c r="B38" s="6"/>
      <c r="C38" s="6"/>
      <c r="D38" s="6"/>
      <c r="E38" s="6"/>
      <c r="F38" s="6"/>
      <c r="G38" s="2" t="s">
        <v>39</v>
      </c>
    </row>
  </sheetData>
  <mergeCells count="1">
    <mergeCell ref="A1:G1"/>
  </mergeCells>
  <pageMargins left="0.78740157480314965" right="0.39370078740157483" top="0.59055118110236227" bottom="0.59375" header="0" footer="0"/>
  <pageSetup paperSize="9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Layout" zoomScaleNormal="100" workbookViewId="0">
      <selection activeCell="B15" sqref="B15"/>
    </sheetView>
  </sheetViews>
  <sheetFormatPr defaultRowHeight="15"/>
  <cols>
    <col min="1" max="1" width="49.28515625" style="1" customWidth="1"/>
    <col min="2" max="2" width="15.42578125" style="1" customWidth="1"/>
    <col min="3" max="3" width="12.7109375" style="1" hidden="1" customWidth="1"/>
    <col min="4" max="5" width="15.42578125" style="1" hidden="1" customWidth="1"/>
    <col min="6" max="6" width="15.5703125" style="1" customWidth="1"/>
    <col min="7" max="8" width="14.7109375" style="1" hidden="1" customWidth="1"/>
    <col min="9" max="9" width="14.85546875" style="1" hidden="1" customWidth="1"/>
    <col min="10" max="10" width="15.140625" style="1" customWidth="1"/>
    <col min="11" max="16384" width="9.140625" style="1"/>
  </cols>
  <sheetData>
    <row r="1" spans="1:10" ht="7.5" customHeight="1">
      <c r="A1" s="7"/>
      <c r="B1" s="8"/>
      <c r="C1" s="8"/>
      <c r="D1" s="8"/>
      <c r="E1" s="8"/>
      <c r="F1" s="8"/>
      <c r="G1" s="2"/>
      <c r="H1" s="2"/>
      <c r="I1" s="2"/>
      <c r="J1" s="2"/>
    </row>
    <row r="2" spans="1:10" ht="140.44999999999999" customHeight="1">
      <c r="A2" s="41" t="s">
        <v>52</v>
      </c>
      <c r="B2" s="41" t="s">
        <v>54</v>
      </c>
      <c r="C2" s="9" t="s">
        <v>51</v>
      </c>
      <c r="D2" s="4" t="s">
        <v>0</v>
      </c>
      <c r="E2" s="4" t="s">
        <v>1</v>
      </c>
      <c r="F2" s="41" t="s">
        <v>56</v>
      </c>
      <c r="G2" s="9" t="s">
        <v>51</v>
      </c>
      <c r="H2" s="4" t="s">
        <v>0</v>
      </c>
      <c r="I2" s="4" t="s">
        <v>1</v>
      </c>
      <c r="J2" s="43" t="s">
        <v>57</v>
      </c>
    </row>
    <row r="3" spans="1:10" ht="11.45" customHeight="1" thickBot="1">
      <c r="A3" s="44"/>
      <c r="B3" s="42"/>
      <c r="C3" s="5" t="s">
        <v>2</v>
      </c>
      <c r="D3" s="5" t="s">
        <v>3</v>
      </c>
      <c r="E3" s="5" t="s">
        <v>4</v>
      </c>
      <c r="F3" s="42"/>
      <c r="G3" s="5" t="s">
        <v>5</v>
      </c>
      <c r="H3" s="5" t="s">
        <v>6</v>
      </c>
      <c r="I3" s="5" t="s">
        <v>7</v>
      </c>
      <c r="J3" s="43"/>
    </row>
    <row r="4" spans="1:10" ht="30" customHeight="1">
      <c r="A4" s="33" t="s">
        <v>40</v>
      </c>
      <c r="B4" s="17">
        <f>SUM(B6:B14)</f>
        <v>665513185.90999985</v>
      </c>
      <c r="C4" s="17">
        <f t="shared" ref="C4:J4" si="0">SUM(C6:C14)</f>
        <v>613123193.09000003</v>
      </c>
      <c r="D4" s="17">
        <f t="shared" si="0"/>
        <v>54452059.979999997</v>
      </c>
      <c r="E4" s="17">
        <f t="shared" si="0"/>
        <v>27537266.699999996</v>
      </c>
      <c r="F4" s="17">
        <f t="shared" si="0"/>
        <v>561004002.61000001</v>
      </c>
      <c r="G4" s="17">
        <f t="shared" si="0"/>
        <v>558929162.26999998</v>
      </c>
      <c r="H4" s="17">
        <f t="shared" si="0"/>
        <v>40408229.230000004</v>
      </c>
      <c r="I4" s="17">
        <f t="shared" si="0"/>
        <v>23780383.48</v>
      </c>
      <c r="J4" s="17">
        <f t="shared" si="0"/>
        <v>667492276.50999987</v>
      </c>
    </row>
    <row r="5" spans="1:10" ht="14.25" customHeight="1">
      <c r="A5" s="34" t="s">
        <v>9</v>
      </c>
      <c r="B5" s="12"/>
      <c r="C5" s="13"/>
      <c r="D5" s="13"/>
      <c r="E5" s="13"/>
      <c r="F5" s="12"/>
      <c r="G5" s="13"/>
      <c r="H5" s="13"/>
      <c r="I5" s="13"/>
      <c r="J5" s="14"/>
    </row>
    <row r="6" spans="1:10" ht="15" customHeight="1">
      <c r="A6" s="32" t="s">
        <v>41</v>
      </c>
      <c r="B6" s="15">
        <v>44291450</v>
      </c>
      <c r="C6" s="15">
        <v>42955428.130000003</v>
      </c>
      <c r="D6" s="15">
        <v>25554714.84</v>
      </c>
      <c r="E6" s="15">
        <v>16585990.369999999</v>
      </c>
      <c r="F6" s="15">
        <v>37547625.18</v>
      </c>
      <c r="G6" s="15">
        <v>37835904.93</v>
      </c>
      <c r="H6" s="15">
        <v>22344524.949999999</v>
      </c>
      <c r="I6" s="15">
        <v>15402310.93</v>
      </c>
      <c r="J6" s="16">
        <f>B6+805290.6</f>
        <v>45096740.600000001</v>
      </c>
    </row>
    <row r="7" spans="1:10" ht="25.5" customHeight="1">
      <c r="A7" s="10" t="s">
        <v>42</v>
      </c>
      <c r="B7" s="15">
        <v>1358100</v>
      </c>
      <c r="C7" s="15">
        <v>1493938.36</v>
      </c>
      <c r="D7" s="15">
        <v>281411</v>
      </c>
      <c r="E7" s="15">
        <v>899541</v>
      </c>
      <c r="F7" s="15">
        <v>870889.62</v>
      </c>
      <c r="G7" s="15">
        <v>1279405.24</v>
      </c>
      <c r="H7" s="15">
        <v>218978.5</v>
      </c>
      <c r="I7" s="15">
        <v>337541</v>
      </c>
      <c r="J7" s="16">
        <f>B7-200000</f>
        <v>1158100</v>
      </c>
    </row>
    <row r="8" spans="1:10" ht="15" customHeight="1">
      <c r="A8" s="10" t="s">
        <v>43</v>
      </c>
      <c r="B8" s="15">
        <v>13573502.310000001</v>
      </c>
      <c r="C8" s="15">
        <v>18722370.920000002</v>
      </c>
      <c r="D8" s="15">
        <v>13507582.93</v>
      </c>
      <c r="E8" s="15">
        <v>1910659.77</v>
      </c>
      <c r="F8" s="15">
        <v>11116419.18</v>
      </c>
      <c r="G8" s="15">
        <v>13977099.65</v>
      </c>
      <c r="H8" s="15">
        <v>5012127.9800000004</v>
      </c>
      <c r="I8" s="15">
        <v>1708056.93</v>
      </c>
      <c r="J8" s="16">
        <f t="shared" ref="J8:J13" si="1">B8</f>
        <v>13573502.310000001</v>
      </c>
    </row>
    <row r="9" spans="1:10" ht="15" customHeight="1">
      <c r="A9" s="10" t="s">
        <v>44</v>
      </c>
      <c r="B9" s="15">
        <v>512564300</v>
      </c>
      <c r="C9" s="15">
        <f>470541003+800000</f>
        <v>471341003</v>
      </c>
      <c r="D9" s="15">
        <v>330000</v>
      </c>
      <c r="E9" s="15"/>
      <c r="F9" s="15">
        <v>437683957.5</v>
      </c>
      <c r="G9" s="15">
        <v>431238514.06999999</v>
      </c>
      <c r="H9" s="15">
        <v>118070.3</v>
      </c>
      <c r="I9" s="15"/>
      <c r="J9" s="16">
        <f>B9+1173800</f>
        <v>513738100</v>
      </c>
    </row>
    <row r="10" spans="1:10" ht="15" customHeight="1">
      <c r="A10" s="10" t="s">
        <v>45</v>
      </c>
      <c r="B10" s="15">
        <v>22197698</v>
      </c>
      <c r="C10" s="15"/>
      <c r="D10" s="15">
        <v>14251010</v>
      </c>
      <c r="E10" s="15">
        <v>7832656.04</v>
      </c>
      <c r="F10" s="15">
        <v>17219236.899999999</v>
      </c>
      <c r="G10" s="15"/>
      <c r="H10" s="15">
        <v>12406677.41</v>
      </c>
      <c r="I10" s="15">
        <v>6036352.1900000004</v>
      </c>
      <c r="J10" s="16">
        <f>B10+300000</f>
        <v>22497698</v>
      </c>
    </row>
    <row r="11" spans="1:10" ht="15" customHeight="1">
      <c r="A11" s="10" t="s">
        <v>46</v>
      </c>
      <c r="B11" s="15">
        <v>15540700</v>
      </c>
      <c r="C11" s="15">
        <v>17414607.66</v>
      </c>
      <c r="D11" s="15">
        <v>322596</v>
      </c>
      <c r="E11" s="15">
        <v>308419.52</v>
      </c>
      <c r="F11" s="15">
        <v>13145301.16</v>
      </c>
      <c r="G11" s="15">
        <v>16161518.359999999</v>
      </c>
      <c r="H11" s="15">
        <v>223104.88</v>
      </c>
      <c r="I11" s="15">
        <v>296122.43</v>
      </c>
      <c r="J11" s="16">
        <f t="shared" si="1"/>
        <v>15540700</v>
      </c>
    </row>
    <row r="12" spans="1:10" ht="15" customHeight="1">
      <c r="A12" s="10" t="s">
        <v>47</v>
      </c>
      <c r="B12" s="15">
        <v>257400</v>
      </c>
      <c r="C12" s="15">
        <v>257368</v>
      </c>
      <c r="D12" s="15">
        <v>70000</v>
      </c>
      <c r="E12" s="15"/>
      <c r="F12" s="15">
        <v>256113</v>
      </c>
      <c r="G12" s="15">
        <v>97368</v>
      </c>
      <c r="H12" s="15"/>
      <c r="I12" s="15"/>
      <c r="J12" s="16">
        <f t="shared" si="1"/>
        <v>257400</v>
      </c>
    </row>
    <row r="13" spans="1:10" ht="25.5" customHeight="1">
      <c r="A13" s="10" t="s">
        <v>48</v>
      </c>
      <c r="B13" s="15">
        <v>803991.56</v>
      </c>
      <c r="C13" s="15">
        <v>760374.79</v>
      </c>
      <c r="D13" s="15">
        <v>84745.21</v>
      </c>
      <c r="E13" s="15"/>
      <c r="F13" s="15">
        <v>788260.07</v>
      </c>
      <c r="G13" s="15">
        <v>760374.79</v>
      </c>
      <c r="H13" s="15">
        <v>84745.21</v>
      </c>
      <c r="I13" s="15"/>
      <c r="J13" s="16">
        <f t="shared" si="1"/>
        <v>803991.56</v>
      </c>
    </row>
    <row r="14" spans="1:10" ht="38.25" customHeight="1">
      <c r="A14" s="30" t="s">
        <v>49</v>
      </c>
      <c r="B14" s="15">
        <v>54926044.039999999</v>
      </c>
      <c r="C14" s="15">
        <v>60178102.229999997</v>
      </c>
      <c r="D14" s="15">
        <v>50000</v>
      </c>
      <c r="E14" s="15"/>
      <c r="F14" s="15">
        <v>42376200</v>
      </c>
      <c r="G14" s="15">
        <v>57578977.229999997</v>
      </c>
      <c r="H14" s="15"/>
      <c r="I14" s="15"/>
      <c r="J14" s="16">
        <f>B14-100000</f>
        <v>54826044.039999999</v>
      </c>
    </row>
    <row r="15" spans="1:10" ht="54.75" customHeight="1">
      <c r="A15" s="31" t="s">
        <v>50</v>
      </c>
      <c r="B15" s="15">
        <f>Доходы!B5-Расходы!B4</f>
        <v>-1779050.8699998856</v>
      </c>
      <c r="C15" s="15" t="e">
        <f>Доходы!#REF!-Расходы!C4</f>
        <v>#REF!</v>
      </c>
      <c r="D15" s="15" t="e">
        <f>Доходы!#REF!-Расходы!D4</f>
        <v>#REF!</v>
      </c>
      <c r="E15" s="15" t="e">
        <f>Доходы!#REF!-Расходы!E4</f>
        <v>#REF!</v>
      </c>
      <c r="F15" s="15">
        <f>Доходы!C5-Расходы!F4</f>
        <v>1663175.5199999809</v>
      </c>
      <c r="G15" s="15">
        <f>Доходы!D5-Расходы!G4</f>
        <v>39884152.169999957</v>
      </c>
      <c r="H15" s="15">
        <f>Доходы!E5-Расходы!H4</f>
        <v>58052896.390000001</v>
      </c>
      <c r="I15" s="15">
        <f>Доходы!F5-Расходы!I4</f>
        <v>4416363.120000001</v>
      </c>
      <c r="J15" s="15">
        <f>Доходы!G5-Расходы!J4</f>
        <v>-1779050.8699998856</v>
      </c>
    </row>
    <row r="16" spans="1:10" ht="12.95" customHeight="1">
      <c r="A16" s="2"/>
      <c r="B16" s="11"/>
      <c r="C16" s="11"/>
      <c r="D16" s="11"/>
      <c r="E16" s="11"/>
      <c r="F16" s="11"/>
      <c r="G16" s="11"/>
      <c r="H16" s="11"/>
      <c r="I16" s="11"/>
      <c r="J16" s="2"/>
    </row>
    <row r="17" spans="1:10" hidden="1">
      <c r="A17" s="3"/>
      <c r="B17" s="6"/>
      <c r="C17" s="6"/>
      <c r="D17" s="6"/>
      <c r="E17" s="6"/>
      <c r="F17" s="6"/>
      <c r="G17" s="6"/>
      <c r="H17" s="6"/>
      <c r="I17" s="6"/>
      <c r="J17" s="2" t="s">
        <v>39</v>
      </c>
    </row>
  </sheetData>
  <mergeCells count="4">
    <mergeCell ref="B2:B3"/>
    <mergeCell ref="F2:F3"/>
    <mergeCell ref="J2:J3"/>
    <mergeCell ref="A2:A3"/>
  </mergeCells>
  <pageMargins left="0.78740157480314965" right="0.59055118110236227" top="0.59055118110236227" bottom="0.39370078740157483" header="0" footer="0"/>
  <pageSetup paperSize="9" scale="92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4FDF5B39-D169-4761-B1E2-B2D7B97ABD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Sivakova\Пользователь</dc:creator>
  <cp:lastModifiedBy>Пользователь</cp:lastModifiedBy>
  <cp:lastPrinted>2017-11-16T05:58:29Z</cp:lastPrinted>
  <dcterms:created xsi:type="dcterms:W3CDTF">2016-12-13T23:26:48Z</dcterms:created>
  <dcterms:modified xsi:type="dcterms:W3CDTF">2017-11-16T06:02:04Z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C:\Users\Пользователь\AppData\Local\Кейсистемс\Свод-СМАРТ\ReportManager\0503317g_20160101__win_6.xlsx</vt:lpwstr>
  </property>
</Properties>
</file>