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ST-SERVER-NEW\Documents\РСТ_ЖКХ\Казанова\Письма\2020\Согласование ДПР\Шара-Горохон ДПР\"/>
    </mc:Choice>
  </mc:AlternateContent>
  <bookViews>
    <workbookView xWindow="240" yWindow="255" windowWidth="15600" windowHeight="7755" tabRatio="840" firstSheet="8" activeTab="9"/>
  </bookViews>
  <sheets>
    <sheet name="Базовый уровень ОР" sheetId="8" state="hidden" r:id="rId1"/>
    <sheet name="ЭЭ" sheetId="58" state="hidden" r:id="rId2"/>
    <sheet name="Индексы" sheetId="52" state="hidden" r:id="rId3"/>
    <sheet name="штатное (ИК-2)" sheetId="104" state="hidden" r:id="rId4"/>
    <sheet name="% разбивки ПО" sheetId="20" state="hidden" r:id="rId5"/>
    <sheet name="ОТ ВС" sheetId="75" state="hidden" r:id="rId6"/>
    <sheet name="ОТ ВО" sheetId="76" state="hidden" r:id="rId7"/>
    <sheet name="Прайс ГСМ" sheetId="80" state="hidden" r:id="rId8"/>
    <sheet name="Иные величины" sheetId="106" r:id="rId9"/>
    <sheet name="Сведения ТС " sheetId="107" r:id="rId10"/>
    <sheet name="Тариф ТС" sheetId="19" state="hidden" r:id="rId11"/>
    <sheet name="Баланс ВС" sheetId="99" state="hidden" r:id="rId12"/>
    <sheet name="Смета ВС" sheetId="98" state="hidden" r:id="rId13"/>
    <sheet name="Тариф ВС" sheetId="100" state="hidden" r:id="rId14"/>
    <sheet name="Показатели ЭЭффект" sheetId="51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GRAPH1" localSheetId="6" hidden="1">'[1]на 1 тут'!#REF!</definedName>
    <definedName name="__123Graph_AGRAPH1" localSheetId="5" hidden="1">'[1]на 1 тут'!#REF!</definedName>
    <definedName name="__123Graph_AGRAPH1" hidden="1">'[1]на 1 тут'!#REF!</definedName>
    <definedName name="__123Graph_AGRAPH2" localSheetId="6" hidden="1">'[1]на 1 тут'!#REF!</definedName>
    <definedName name="__123Graph_AGRAPH2" localSheetId="5" hidden="1">'[1]на 1 тут'!#REF!</definedName>
    <definedName name="__123Graph_AGRAPH2" hidden="1">'[1]на 1 тут'!#REF!</definedName>
    <definedName name="__123Graph_BGRAPH1" localSheetId="6" hidden="1">'[1]на 1 тут'!#REF!</definedName>
    <definedName name="__123Graph_BGRAPH1" localSheetId="5" hidden="1">'[1]на 1 тут'!#REF!</definedName>
    <definedName name="__123Graph_BGRAPH1" hidden="1">'[1]на 1 тут'!#REF!</definedName>
    <definedName name="__123Graph_BGRAPH2" localSheetId="6" hidden="1">'[1]на 1 тут'!#REF!</definedName>
    <definedName name="__123Graph_BGRAPH2" localSheetId="5" hidden="1">'[1]на 1 тут'!#REF!</definedName>
    <definedName name="__123Graph_BGRAPH2" hidden="1">'[1]на 1 тут'!#REF!</definedName>
    <definedName name="__123Graph_CGRAPH1" localSheetId="6" hidden="1">'[1]на 1 тут'!#REF!</definedName>
    <definedName name="__123Graph_CGRAPH1" localSheetId="5" hidden="1">'[1]на 1 тут'!#REF!</definedName>
    <definedName name="__123Graph_CGRAPH1" hidden="1">'[1]на 1 тут'!#REF!</definedName>
    <definedName name="__123Graph_CGRAPH2" localSheetId="6" hidden="1">'[1]на 1 тут'!#REF!</definedName>
    <definedName name="__123Graph_CGRAPH2" localSheetId="5" hidden="1">'[1]на 1 тут'!#REF!</definedName>
    <definedName name="__123Graph_CGRAPH2" hidden="1">'[1]на 1 тут'!#REF!</definedName>
    <definedName name="__123Graph_LBL_AGRAPH1" localSheetId="6" hidden="1">'[1]на 1 тут'!#REF!</definedName>
    <definedName name="__123Graph_LBL_AGRAPH1" localSheetId="5" hidden="1">'[1]на 1 тут'!#REF!</definedName>
    <definedName name="__123Graph_LBL_AGRAPH1" hidden="1">'[1]на 1 тут'!#REF!</definedName>
    <definedName name="__123Graph_XGRAPH1" localSheetId="6" hidden="1">'[1]на 1 тут'!#REF!</definedName>
    <definedName name="__123Graph_XGRAPH1" localSheetId="5" hidden="1">'[1]на 1 тут'!#REF!</definedName>
    <definedName name="__123Graph_XGRAPH1" hidden="1">'[1]на 1 тут'!#REF!</definedName>
    <definedName name="__123Graph_XGRAPH2" localSheetId="6" hidden="1">'[1]на 1 тут'!#REF!</definedName>
    <definedName name="__123Graph_XGRAPH2" localSheetId="5" hidden="1">'[1]на 1 тут'!#REF!</definedName>
    <definedName name="__123Graph_XGRAPH2" hidden="1">'[1]на 1 тут'!#REF!</definedName>
    <definedName name="__IntlFixup" hidden="1">TRUE</definedName>
    <definedName name="_Order1" hidden="1">255</definedName>
    <definedName name="anscount" hidden="1">1</definedName>
    <definedName name="dasd" localSheetId="8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9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ggggg" localSheetId="8" hidden="1">{#N/A,#N/A,TRUE,"Лист1";#N/A,#N/A,TRUE,"Лист2";#N/A,#N/A,TRUE,"Лист3"}</definedName>
    <definedName name="ggggg" localSheetId="9" hidden="1">{#N/A,#N/A,TRUE,"Лист1";#N/A,#N/A,TRUE,"Лист2";#N/A,#N/A,TRUE,"Лист3"}</definedName>
    <definedName name="ggggg" localSheetId="3" hidden="1">{#N/A,#N/A,TRUE,"Лист1";#N/A,#N/A,TRUE,"Лист2";#N/A,#N/A,TRUE,"Лист3"}</definedName>
    <definedName name="ggggg" hidden="1">{#N/A,#N/A,TRUE,"Лист1";#N/A,#N/A,TRUE,"Лист2";#N/A,#N/A,TRUE,"Лист3"}</definedName>
    <definedName name="INRGR" localSheetId="8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9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limcount" hidden="1">1</definedName>
    <definedName name="P1_dip" hidden="1">[2]FST5!$G$167:$G$172,[2]FST5!$G$174:$G$175,[2]FST5!$G$177:$G$180,[2]FST5!$G$182,[2]FST5!$G$184:$G$188,[2]FST5!$G$190,[2]FST5!$G$192:$G$194</definedName>
    <definedName name="P1_eso" hidden="1">[3]FST5!$G$167:$G$172,[3]FST5!$G$174:$G$175,[3]FST5!$G$177:$G$180,[3]FST5!$G$182,[3]FST5!$G$184:$G$188,[3]FST5!$G$190,[3]FST5!$G$192:$G$194</definedName>
    <definedName name="P1_ESO_PROT" localSheetId="8" hidden="1">#REF!,#REF!,#REF!,#REF!,#REF!,#REF!,#REF!,#REF!</definedName>
    <definedName name="P1_ESO_PROT" localSheetId="6" hidden="1">#REF!,#REF!,#REF!,#REF!,#REF!,#REF!,#REF!,#REF!</definedName>
    <definedName name="P1_ESO_PROT" localSheetId="5" hidden="1">#REF!,#REF!,#REF!,#REF!,#REF!,#REF!,#REF!,#REF!</definedName>
    <definedName name="P1_ESO_PROT" localSheetId="9" hidden="1">#REF!,#REF!,#REF!,#REF!,#REF!,#REF!,#REF!,#REF!</definedName>
    <definedName name="P1_ESO_PROT" localSheetId="3" hidden="1">#REF!,#REF!,#REF!,#REF!,#REF!,#REF!,#REF!,#REF!</definedName>
    <definedName name="P1_ESO_PROT" hidden="1">#REF!,#REF!,#REF!,#REF!,#REF!,#REF!,#REF!,#REF!</definedName>
    <definedName name="P1_net" hidden="1">[3]FST5!$G$118:$G$123,[3]FST5!$G$125:$G$126,[3]FST5!$G$128:$G$131,[3]FST5!$G$133,[3]FST5!$G$135:$G$139,[3]FST5!$G$141,[3]FST5!$G$143:$G$145</definedName>
    <definedName name="P1_SBT_PROT" localSheetId="8" hidden="1">#REF!,#REF!,#REF!,#REF!,#REF!,#REF!,#REF!</definedName>
    <definedName name="P1_SBT_PROT" localSheetId="6" hidden="1">#REF!,#REF!,#REF!,#REF!,#REF!,#REF!,#REF!</definedName>
    <definedName name="P1_SBT_PROT" localSheetId="5" hidden="1">#REF!,#REF!,#REF!,#REF!,#REF!,#REF!,#REF!</definedName>
    <definedName name="P1_SBT_PROT" localSheetId="9" hidden="1">#REF!,#REF!,#REF!,#REF!,#REF!,#REF!,#REF!</definedName>
    <definedName name="P1_SBT_PROT" localSheetId="3" hidden="1">#REF!,#REF!,#REF!,#REF!,#REF!,#REF!,#REF!</definedName>
    <definedName name="P1_SBT_PROT" hidden="1">#REF!,#REF!,#REF!,#REF!,#REF!,#REF!,#REF!</definedName>
    <definedName name="P1_SC22" localSheetId="8" hidden="1">#REF!,#REF!,#REF!,#REF!,#REF!,#REF!</definedName>
    <definedName name="P1_SC22" localSheetId="6" hidden="1">#REF!,#REF!,#REF!,#REF!,#REF!,#REF!</definedName>
    <definedName name="P1_SC22" localSheetId="5" hidden="1">#REF!,#REF!,#REF!,#REF!,#REF!,#REF!</definedName>
    <definedName name="P1_SC22" localSheetId="9" hidden="1">#REF!,#REF!,#REF!,#REF!,#REF!,#REF!</definedName>
    <definedName name="P1_SC22" localSheetId="3" hidden="1">#REF!,#REF!,#REF!,#REF!,#REF!,#REF!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localSheetId="8" hidden="1">#REF!,#REF!,#REF!,#REF!,#REF!,#REF!,#REF!</definedName>
    <definedName name="P1_SCOPE_CORR" localSheetId="6" hidden="1">#REF!,#REF!,#REF!,#REF!,#REF!,#REF!,#REF!</definedName>
    <definedName name="P1_SCOPE_CORR" localSheetId="5" hidden="1">#REF!,#REF!,#REF!,#REF!,#REF!,#REF!,#REF!</definedName>
    <definedName name="P1_SCOPE_CORR" localSheetId="9" hidden="1">#REF!,#REF!,#REF!,#REF!,#REF!,#REF!,#REF!</definedName>
    <definedName name="P1_SCOPE_CORR" localSheetId="3" hidden="1">#REF!,#REF!,#REF!,#REF!,#REF!,#REF!,#REF!</definedName>
    <definedName name="P1_SCOPE_CORR" hidden="1">#REF!,#REF!,#REF!,#REF!,#REF!,#REF!,#REF!</definedName>
    <definedName name="P1_SCOPE_DOP" localSheetId="8" hidden="1">[5]Регионы!#REF!,[5]Регионы!#REF!,[5]Регионы!#REF!,[5]Регионы!#REF!,[5]Регионы!#REF!,[5]Регионы!#REF!</definedName>
    <definedName name="P1_SCOPE_DOP" localSheetId="6" hidden="1">[5]Регионы!#REF!,[5]Регионы!#REF!,[5]Регионы!#REF!,[5]Регионы!#REF!,[5]Регионы!#REF!,[5]Регионы!#REF!</definedName>
    <definedName name="P1_SCOPE_DOP" localSheetId="5" hidden="1">[5]Регионы!#REF!,[5]Регионы!#REF!,[5]Регионы!#REF!,[5]Регионы!#REF!,[5]Регионы!#REF!,[5]Регионы!#REF!</definedName>
    <definedName name="P1_SCOPE_DOP" localSheetId="9" hidden="1">[5]Регионы!#REF!,[5]Регионы!#REF!,[5]Регионы!#REF!,[5]Регионы!#REF!,[5]Регионы!#REF!,[5]Регионы!#REF!</definedName>
    <definedName name="P1_SCOPE_DOP" localSheetId="3" hidden="1">[5]Регионы!#REF!,[5]Регионы!#REF!,[5]Регионы!#REF!,[5]Регионы!#REF!,[5]Регионы!#REF!,[5]Регионы!#REF!</definedName>
    <definedName name="P1_SCOPE_DOP" hidden="1">[5]Регионы!#REF!,[5]Регионы!#REF!,[5]Регионы!#REF!,[5]Регионы!#REF!,[5]Регионы!#REF!,[5]Регионы!#REF!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8" hidden="1">#REF!,#REF!,#REF!,#REF!,#REF!,#REF!</definedName>
    <definedName name="P1_SCOPE_FLOAD" localSheetId="6" hidden="1">#REF!,#REF!,#REF!,#REF!,#REF!,#REF!</definedName>
    <definedName name="P1_SCOPE_FLOAD" localSheetId="5" hidden="1">#REF!,#REF!,#REF!,#REF!,#REF!,#REF!</definedName>
    <definedName name="P1_SCOPE_FLOAD" localSheetId="9" hidden="1">#REF!,#REF!,#REF!,#REF!,#REF!,#REF!</definedName>
    <definedName name="P1_SCOPE_FLOAD" localSheetId="3" hidden="1">#REF!,#REF!,#REF!,#REF!,#REF!,#REF!</definedName>
    <definedName name="P1_SCOPE_FLOAD" hidden="1">#REF!,#REF!,#REF!,#REF!,#REF!,#REF!</definedName>
    <definedName name="P1_SCOPE_FRML" localSheetId="8" hidden="1">#REF!,#REF!,#REF!,#REF!,#REF!,#REF!</definedName>
    <definedName name="P1_SCOPE_FRML" localSheetId="6" hidden="1">#REF!,#REF!,#REF!,#REF!,#REF!,#REF!</definedName>
    <definedName name="P1_SCOPE_FRML" localSheetId="5" hidden="1">#REF!,#REF!,#REF!,#REF!,#REF!,#REF!</definedName>
    <definedName name="P1_SCOPE_FRML" localSheetId="9" hidden="1">#REF!,#REF!,#REF!,#REF!,#REF!,#REF!</definedName>
    <definedName name="P1_SCOPE_FRML" localSheetId="3" hidden="1">#REF!,#REF!,#REF!,#REF!,#REF!,#REF!</definedName>
    <definedName name="P1_SCOPE_FRML" hidden="1">#REF!,#REF!,#REF!,#REF!,#REF!,#REF!</definedName>
    <definedName name="P1_SCOPE_FST7" localSheetId="8" hidden="1">#REF!,#REF!,#REF!,#REF!,#REF!,#REF!</definedName>
    <definedName name="P1_SCOPE_FST7" localSheetId="6" hidden="1">#REF!,#REF!,#REF!,#REF!,#REF!,#REF!</definedName>
    <definedName name="P1_SCOPE_FST7" localSheetId="5" hidden="1">#REF!,#REF!,#REF!,#REF!,#REF!,#REF!</definedName>
    <definedName name="P1_SCOPE_FST7" localSheetId="9" hidden="1">#REF!,#REF!,#REF!,#REF!,#REF!,#REF!</definedName>
    <definedName name="P1_SCOPE_FST7" localSheetId="3" hidden="1">#REF!,#REF!,#REF!,#REF!,#REF!,#REF!</definedName>
    <definedName name="P1_SCOPE_FST7" hidden="1">#REF!,#REF!,#REF!,#REF!,#REF!,#REF!</definedName>
    <definedName name="P1_SCOPE_FULL_LOAD" localSheetId="6" hidden="1">#REF!,#REF!,#REF!,#REF!,#REF!,#REF!</definedName>
    <definedName name="P1_SCOPE_FULL_LOAD" localSheetId="5" hidden="1">#REF!,#REF!,#REF!,#REF!,#REF!,#REF!</definedName>
    <definedName name="P1_SCOPE_FULL_LOAD" localSheetId="3" hidden="1">#REF!,#REF!,#REF!,#REF!,#REF!,#REF!</definedName>
    <definedName name="P1_SCOPE_FULL_LOAD" hidden="1">#REF!,#REF!,#REF!,#REF!,#REF!,#REF!</definedName>
    <definedName name="P1_SCOPE_IND" localSheetId="6" hidden="1">#REF!,#REF!,#REF!,#REF!,#REF!,#REF!</definedName>
    <definedName name="P1_SCOPE_IND" localSheetId="5" hidden="1">#REF!,#REF!,#REF!,#REF!,#REF!,#REF!</definedName>
    <definedName name="P1_SCOPE_IND" localSheetId="3" hidden="1">#REF!,#REF!,#REF!,#REF!,#REF!,#REF!</definedName>
    <definedName name="P1_SCOPE_IND" hidden="1">#REF!,#REF!,#REF!,#REF!,#REF!,#REF!</definedName>
    <definedName name="P1_SCOPE_IND2" localSheetId="8" hidden="1">#REF!,#REF!,#REF!,#REF!,#REF!</definedName>
    <definedName name="P1_SCOPE_IND2" localSheetId="6" hidden="1">#REF!,#REF!,#REF!,#REF!,#REF!</definedName>
    <definedName name="P1_SCOPE_IND2" localSheetId="5" hidden="1">#REF!,#REF!,#REF!,#REF!,#REF!</definedName>
    <definedName name="P1_SCOPE_IND2" localSheetId="9" hidden="1">#REF!,#REF!,#REF!,#REF!,#REF!</definedName>
    <definedName name="P1_SCOPE_IND2" localSheetId="3" hidden="1">#REF!,#REF!,#REF!,#REF!,#REF!</definedName>
    <definedName name="P1_SCOPE_IND2" hidden="1">#REF!,#REF!,#REF!,#REF!,#REF!</definedName>
    <definedName name="P1_SCOPE_NOTIND" localSheetId="8" hidden="1">#REF!,#REF!,#REF!,#REF!,#REF!,#REF!</definedName>
    <definedName name="P1_SCOPE_NOTIND" localSheetId="6" hidden="1">#REF!,#REF!,#REF!,#REF!,#REF!,#REF!</definedName>
    <definedName name="P1_SCOPE_NOTIND" localSheetId="5" hidden="1">#REF!,#REF!,#REF!,#REF!,#REF!,#REF!</definedName>
    <definedName name="P1_SCOPE_NOTIND" localSheetId="9" hidden="1">#REF!,#REF!,#REF!,#REF!,#REF!,#REF!</definedName>
    <definedName name="P1_SCOPE_NOTIND" localSheetId="3" hidden="1">#REF!,#REF!,#REF!,#REF!,#REF!,#REF!</definedName>
    <definedName name="P1_SCOPE_NOTIND" hidden="1">#REF!,#REF!,#REF!,#REF!,#REF!,#REF!</definedName>
    <definedName name="P1_SCOPE_NotInd2" localSheetId="8" hidden="1">#REF!,#REF!,#REF!,#REF!,#REF!,#REF!,#REF!</definedName>
    <definedName name="P1_SCOPE_NotInd2" localSheetId="6" hidden="1">#REF!,#REF!,#REF!,#REF!,#REF!,#REF!,#REF!</definedName>
    <definedName name="P1_SCOPE_NotInd2" localSheetId="5" hidden="1">#REF!,#REF!,#REF!,#REF!,#REF!,#REF!,#REF!</definedName>
    <definedName name="P1_SCOPE_NotInd2" localSheetId="9" hidden="1">#REF!,#REF!,#REF!,#REF!,#REF!,#REF!,#REF!</definedName>
    <definedName name="P1_SCOPE_NotInd2" localSheetId="3" hidden="1">#REF!,#REF!,#REF!,#REF!,#REF!,#REF!,#REF!</definedName>
    <definedName name="P1_SCOPE_NotInd2" hidden="1">#REF!,#REF!,#REF!,#REF!,#REF!,#REF!,#REF!</definedName>
    <definedName name="P1_SCOPE_NotInd3" localSheetId="8" hidden="1">#REF!,#REF!,#REF!,#REF!,#REF!,#REF!,#REF!</definedName>
    <definedName name="P1_SCOPE_NotInd3" localSheetId="6" hidden="1">#REF!,#REF!,#REF!,#REF!,#REF!,#REF!,#REF!</definedName>
    <definedName name="P1_SCOPE_NotInd3" localSheetId="5" hidden="1">#REF!,#REF!,#REF!,#REF!,#REF!,#REF!,#REF!</definedName>
    <definedName name="P1_SCOPE_NotInd3" localSheetId="9" hidden="1">#REF!,#REF!,#REF!,#REF!,#REF!,#REF!,#REF!</definedName>
    <definedName name="P1_SCOPE_NotInd3" localSheetId="3" hidden="1">#REF!,#REF!,#REF!,#REF!,#REF!,#REF!,#REF!</definedName>
    <definedName name="P1_SCOPE_NotInd3" hidden="1">#REF!,#REF!,#REF!,#REF!,#REF!,#REF!,#REF!</definedName>
    <definedName name="P1_SCOPE_NotInt" localSheetId="8" hidden="1">#REF!,#REF!,#REF!,#REF!,#REF!,#REF!</definedName>
    <definedName name="P1_SCOPE_NotInt" localSheetId="6" hidden="1">#REF!,#REF!,#REF!,#REF!,#REF!,#REF!</definedName>
    <definedName name="P1_SCOPE_NotInt" localSheetId="5" hidden="1">#REF!,#REF!,#REF!,#REF!,#REF!,#REF!</definedName>
    <definedName name="P1_SCOPE_NotInt" localSheetId="9" hidden="1">#REF!,#REF!,#REF!,#REF!,#REF!,#REF!</definedName>
    <definedName name="P1_SCOPE_NotInt" localSheetId="3" hidden="1">#REF!,#REF!,#REF!,#REF!,#REF!,#REF!</definedName>
    <definedName name="P1_SCOPE_NotInt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AVE2" localSheetId="8" hidden="1">#REF!,#REF!,#REF!,#REF!,#REF!,#REF!,#REF!</definedName>
    <definedName name="P1_SCOPE_SAVE2" localSheetId="6" hidden="1">#REF!,#REF!,#REF!,#REF!,#REF!,#REF!,#REF!</definedName>
    <definedName name="P1_SCOPE_SAVE2" localSheetId="5" hidden="1">#REF!,#REF!,#REF!,#REF!,#REF!,#REF!,#REF!</definedName>
    <definedName name="P1_SCOPE_SAVE2" localSheetId="9" hidden="1">#REF!,#REF!,#REF!,#REF!,#REF!,#REF!,#REF!</definedName>
    <definedName name="P1_SCOPE_SAVE2" localSheetId="3" hidden="1">#REF!,#REF!,#REF!,#REF!,#REF!,#REF!,#REF!</definedName>
    <definedName name="P1_SCOPE_SAVE2" hidden="1">#REF!,#REF!,#REF!,#REF!,#REF!,#REF!,#REF!</definedName>
    <definedName name="P1_SCOPE_SV_LD" localSheetId="8" hidden="1">#REF!,#REF!,#REF!,#REF!,#REF!,#REF!,#REF!</definedName>
    <definedName name="P1_SCOPE_SV_LD" localSheetId="6" hidden="1">#REF!,#REF!,#REF!,#REF!,#REF!,#REF!,#REF!</definedName>
    <definedName name="P1_SCOPE_SV_LD" localSheetId="5" hidden="1">#REF!,#REF!,#REF!,#REF!,#REF!,#REF!,#REF!</definedName>
    <definedName name="P1_SCOPE_SV_LD" localSheetId="9" hidden="1">#REF!,#REF!,#REF!,#REF!,#REF!,#REF!,#REF!</definedName>
    <definedName name="P1_SCOPE_SV_LD" localSheetId="3" hidden="1">#REF!,#REF!,#REF!,#REF!,#REF!,#REF!,#REF!</definedName>
    <definedName name="P1_SCOPE_SV_LD" hidden="1">#REF!,#REF!,#REF!,#REF!,#REF!,#REF!,#REF!</definedName>
    <definedName name="P1_SCOPE_SV_LD1" localSheetId="8" hidden="1">#REF!,#REF!,#REF!,#REF!,#REF!,#REF!,#REF!</definedName>
    <definedName name="P1_SCOPE_SV_LD1" localSheetId="6" hidden="1">#REF!,#REF!,#REF!,#REF!,#REF!,#REF!,#REF!</definedName>
    <definedName name="P1_SCOPE_SV_LD1" localSheetId="5" hidden="1">#REF!,#REF!,#REF!,#REF!,#REF!,#REF!,#REF!</definedName>
    <definedName name="P1_SCOPE_SV_LD1" localSheetId="9" hidden="1">#REF!,#REF!,#REF!,#REF!,#REF!,#REF!,#REF!</definedName>
    <definedName name="P1_SCOPE_SV_LD1" localSheetId="3" hidden="1">#REF!,#REF!,#REF!,#REF!,#REF!,#REF!,#REF!</definedName>
    <definedName name="P1_SCOPE_SV_LD1" hidden="1">#REF!,#REF!,#REF!,#REF!,#REF!,#REF!,#REF!</definedName>
    <definedName name="P1_SCOPE_SV_PRT" localSheetId="6" hidden="1">#REF!,#REF!,#REF!,#REF!,#REF!,#REF!,#REF!</definedName>
    <definedName name="P1_SCOPE_SV_PRT" localSheetId="5" hidden="1">#REF!,#REF!,#REF!,#REF!,#REF!,#REF!,#REF!</definedName>
    <definedName name="P1_SCOPE_SV_PRT" localSheetId="3" hidden="1">#REF!,#REF!,#REF!,#REF!,#REF!,#REF!,#REF!</definedName>
    <definedName name="P1_SCOPE_SV_PRT" hidden="1">#REF!,#REF!,#REF!,#REF!,#REF!,#REF!,#REF!</definedName>
    <definedName name="P1_SET_PROT" localSheetId="6" hidden="1">#REF!,#REF!,#REF!,#REF!,#REF!,#REF!,#REF!</definedName>
    <definedName name="P1_SET_PROT" localSheetId="5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localSheetId="6" hidden="1">#REF!,#REF!,#REF!,#REF!,#REF!,#REF!,#REF!</definedName>
    <definedName name="P1_SET_PRT" localSheetId="5" hidden="1">#REF!,#REF!,#REF!,#REF!,#REF!,#REF!,#REF!</definedName>
    <definedName name="P1_SET_PRT" localSheetId="3" hidden="1">#REF!,#REF!,#REF!,#REF!,#REF!,#REF!,#REF!</definedName>
    <definedName name="P1_SET_PRT" hidden="1">#REF!,#REF!,#REF!,#REF!,#REF!,#REF!,#REF!</definedName>
    <definedName name="P1_T1_Protect" localSheetId="8" hidden="1">#REF!,#REF!,#REF!,#REF!,#REF!,#REF!</definedName>
    <definedName name="P1_T1_Protect" localSheetId="6" hidden="1">#REF!,#REF!,#REF!,#REF!,#REF!,#REF!</definedName>
    <definedName name="P1_T1_Protect" localSheetId="5" hidden="1">#REF!,#REF!,#REF!,#REF!,#REF!,#REF!</definedName>
    <definedName name="P1_T1_Protect" localSheetId="9" hidden="1">#REF!,#REF!,#REF!,#REF!,#REF!,#REF!</definedName>
    <definedName name="P1_T1_Protect" localSheetId="3" hidden="1">#REF!,#REF!,#REF!,#REF!,#REF!,#REF!</definedName>
    <definedName name="P1_T1_Protect" hidden="1">#REF!,#REF!,#REF!,#REF!,#REF!,#REF!</definedName>
    <definedName name="P1_T13?unit?ТРУБ" hidden="1">#REF!,#REF!,#REF!,#REF!,#REF!,#REF!,#REF!,#REF!</definedName>
    <definedName name="P1_T16?axis?R?ДОГОВОР" hidden="1">'[6]16'!$E$76:$M$76,'[6]16'!$E$8:$M$8,'[6]16'!$E$12:$M$12,'[6]16'!$E$52:$M$52,'[6]16'!$E$16:$M$16,'[6]16'!$E$64:$M$64,'[6]16'!$E$84:$M$85,'[6]16'!$E$48:$M$48,'[6]16'!$E$80:$M$80,'[6]16'!$E$72:$M$72,'[6]16'!$E$44:$M$44</definedName>
    <definedName name="P1_T16?axis?R?ДОГОВОР?" hidden="1">'[6]16'!$A$76,'[6]16'!$A$84:$A$85,'[6]16'!$A$72,'[6]16'!$A$80,'[6]16'!$A$68,'[6]16'!$A$64,'[6]16'!$A$60,'[6]16'!$A$56,'[6]16'!$A$52,'[6]16'!$A$48,'[6]16'!$A$44,'[6]16'!$A$40,'[6]16'!$A$36,'[6]16'!$A$32,'[6]16'!$A$28,'[6]16'!$A$24,'[6]16'!$A$20</definedName>
    <definedName name="P1_T16?L1" hidden="1">'[6]16'!$A$74:$M$74,'[6]16'!$A$14:$M$14,'[6]16'!$A$10:$M$10,'[6]16'!$A$50:$M$50,'[6]16'!$A$6:$M$6,'[6]16'!$A$62:$M$62,'[6]16'!$A$78:$M$78,'[6]16'!$A$46:$M$46,'[6]16'!$A$82:$M$82,'[6]16'!$A$70:$M$70,'[6]16'!$A$42:$M$42</definedName>
    <definedName name="P1_T16?L1.x" hidden="1">'[6]16'!$A$76:$M$76,'[6]16'!$A$16:$M$16,'[6]16'!$A$12:$M$12,'[6]16'!$A$52:$M$52,'[6]16'!$A$8:$M$8,'[6]16'!$A$64:$M$64,'[6]16'!$A$80:$M$80,'[6]16'!$A$48:$M$48,'[6]16'!$A$84:$M$85,'[6]16'!$A$72:$M$72,'[6]16'!$A$44:$M$44</definedName>
    <definedName name="P1_T16_Protect" localSheetId="8" hidden="1">#REF!,#REF!,#REF!,#REF!,#REF!,#REF!,#REF!,#REF!</definedName>
    <definedName name="P1_T16_Protect" localSheetId="6" hidden="1">#REF!,#REF!,#REF!,#REF!,#REF!,#REF!,#REF!,#REF!</definedName>
    <definedName name="P1_T16_Protect" localSheetId="5" hidden="1">#REF!,#REF!,#REF!,#REF!,#REF!,#REF!,#REF!,#REF!</definedName>
    <definedName name="P1_T16_Protect" localSheetId="9" hidden="1">#REF!,#REF!,#REF!,#REF!,#REF!,#REF!,#REF!,#REF!</definedName>
    <definedName name="P1_T16_Protect" localSheetId="3" hidden="1">#REF!,#REF!,#REF!,#REF!,#REF!,#REF!,#REF!,#REF!</definedName>
    <definedName name="P1_T16_Protect" hidden="1">#REF!,#REF!,#REF!,#REF!,#REF!,#REF!,#REF!,#REF!</definedName>
    <definedName name="P1_T17.1_Protect" hidden="1">#REF!,#REF!,#REF!,#REF!,#REF!,#REF!,#REF!,#REF!</definedName>
    <definedName name="P1_T18.2_Protect" localSheetId="8" hidden="1">#REF!,#REF!,#REF!,#REF!,#REF!,#REF!,#REF!</definedName>
    <definedName name="P1_T18.2_Protect" localSheetId="6" hidden="1">#REF!,#REF!,#REF!,#REF!,#REF!,#REF!,#REF!</definedName>
    <definedName name="P1_T18.2_Protect" localSheetId="5" hidden="1">#REF!,#REF!,#REF!,#REF!,#REF!,#REF!,#REF!</definedName>
    <definedName name="P1_T18.2_Protect" localSheetId="9" hidden="1">#REF!,#REF!,#REF!,#REF!,#REF!,#REF!,#REF!</definedName>
    <definedName name="P1_T18.2_Protect" localSheetId="3" hidden="1">#REF!,#REF!,#REF!,#REF!,#REF!,#REF!,#REF!</definedName>
    <definedName name="P1_T18.2_Protect" hidden="1">#REF!,#REF!,#REF!,#REF!,#REF!,#REF!,#REF!</definedName>
    <definedName name="P1_T2.1_Protect" hidden="1">#REF!,#REF!,#REF!,#REF!,#REF!,#REF!,#REF!,#REF!</definedName>
    <definedName name="P1_T2.2_Protect" hidden="1">#REF!,#REF!,#REF!,#REF!,#REF!,#REF!,#REF!,#REF!</definedName>
    <definedName name="P1_T2_1_Protect" hidden="1">#REF!,#REF!,#REF!,#REF!,#REF!,#REF!,#REF!,#REF!</definedName>
    <definedName name="P1_T2_2_Protect" hidden="1">#REF!,#REF!,#REF!,#REF!,#REF!,#REF!,#REF!,#REF!</definedName>
    <definedName name="P1_T2_Protect" hidden="1">#REF!,#REF!,#REF!,#REF!,#REF!,#REF!,#REF!,#REF!,#REF!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4_Protect" localSheetId="8" hidden="1">'[8]4'!$G$20:$J$20,'[8]4'!$G$22:$J$22,'[8]4'!$G$23:$J$25,'[8]4'!$L$11:$O$17,'[8]4'!$L$20:$O$20,'[8]4'!$L$22:$O$22,'[8]4'!$L$23:$O$25,'[8]4'!$Q$11:$T$17,'[8]4'!$Q$20:$T$20</definedName>
    <definedName name="P1_T4_Protect" localSheetId="9" hidden="1">'[10]4'!$G$20:$J$20,'[10]4'!$G$22:$J$22,'[10]4'!$G$23:$J$25,'[10]4'!$L$11:$O$17,'[10]4'!$L$20:$O$20,'[10]4'!$L$22:$O$22,'[10]4'!$L$23:$O$25,'[10]4'!$Q$11:$T$17,'[10]4'!$Q$20:$T$20</definedName>
    <definedName name="P1_T4_Protect" localSheetId="3" hidden="1">'[8]4'!$G$20:$J$20,'[8]4'!$G$22:$J$22,'[8]4'!$G$23:$J$25,'[8]4'!$L$11:$O$17,'[8]4'!$L$20:$O$20,'[8]4'!$L$22:$O$22,'[8]4'!$L$23:$O$25,'[8]4'!$Q$11:$T$17,'[8]4'!$Q$20:$T$20</definedName>
    <definedName name="P1_T4_Protect" hidden="1">'[9]4'!$G$20:$J$20,'[9]4'!$G$22:$J$22,'[9]4'!$G$23:$J$25,'[9]4'!$L$11:$O$17,'[9]4'!$L$20:$O$20,'[9]4'!$L$22:$O$22,'[9]4'!$L$23:$O$25,'[9]4'!$Q$11:$T$17,'[9]4'!$Q$20:$T$20</definedName>
    <definedName name="P1_T5_Protect" hidden="1">#REF!,#REF!,#REF!,#REF!,#REF!,#REF!,#REF!,#REF!,#REF!</definedName>
    <definedName name="P1_T6_Protect" localSheetId="8" hidden="1">#REF!,#REF!,#REF!,#REF!,#REF!,#REF!,#REF!,#REF!,#REF!</definedName>
    <definedName name="P1_T6_Protect" localSheetId="6" hidden="1">#REF!,#REF!,#REF!,#REF!,#REF!,#REF!,#REF!,#REF!,#REF!</definedName>
    <definedName name="P1_T6_Protect" localSheetId="5" hidden="1">#REF!,#REF!,#REF!,#REF!,#REF!,#REF!,#REF!,#REF!,#REF!</definedName>
    <definedName name="P1_T6_Protect" localSheetId="9" hidden="1">#REF!,#REF!,#REF!,#REF!,#REF!,#REF!,#REF!,#REF!,#REF!</definedName>
    <definedName name="P1_T6_Protect" localSheetId="3" hidden="1">#REF!,#REF!,#REF!,#REF!,#REF!,#REF!,#REF!,#REF!,#REF!</definedName>
    <definedName name="P1_T6_Protect" hidden="1">#REF!,#REF!,#REF!,#REF!,#REF!,#REF!,#REF!,#REF!,#REF!</definedName>
    <definedName name="P10_SCOPE_FULL_LOAD" localSheetId="8" hidden="1">#REF!,#REF!,#REF!,#REF!,#REF!,#REF!</definedName>
    <definedName name="P10_SCOPE_FULL_LOAD" localSheetId="6" hidden="1">#REF!,#REF!,#REF!,#REF!,#REF!,#REF!</definedName>
    <definedName name="P10_SCOPE_FULL_LOAD" localSheetId="5" hidden="1">#REF!,#REF!,#REF!,#REF!,#REF!,#REF!</definedName>
    <definedName name="P10_SCOPE_FULL_LOAD" localSheetId="9" hidden="1">#REF!,#REF!,#REF!,#REF!,#REF!,#REF!</definedName>
    <definedName name="P10_SCOPE_FULL_LOAD" localSheetId="3" hidden="1">#REF!,#REF!,#REF!,#REF!,#REF!,#REF!</definedName>
    <definedName name="P10_SCOPE_FULL_LOAD" hidden="1">#REF!,#REF!,#REF!,#REF!,#REF!,#REF!</definedName>
    <definedName name="P11_SCOPE_FULL_LOAD" localSheetId="8" hidden="1">#REF!,#REF!,#REF!,#REF!,#REF!</definedName>
    <definedName name="P11_SCOPE_FULL_LOAD" localSheetId="6" hidden="1">#REF!,#REF!,#REF!,#REF!,#REF!</definedName>
    <definedName name="P11_SCOPE_FULL_LOAD" localSheetId="5" hidden="1">#REF!,#REF!,#REF!,#REF!,#REF!</definedName>
    <definedName name="P11_SCOPE_FULL_LOAD" localSheetId="9" hidden="1">#REF!,#REF!,#REF!,#REF!,#REF!</definedName>
    <definedName name="P11_SCOPE_FULL_LOAD" localSheetId="3" hidden="1">#REF!,#REF!,#REF!,#REF!,#REF!</definedName>
    <definedName name="P11_SCOPE_FULL_LOAD" hidden="1">#REF!,#REF!,#REF!,#REF!,#REF!</definedName>
    <definedName name="P12_SCOPE_FULL_LOAD" localSheetId="8" hidden="1">#REF!,#REF!,#REF!,#REF!,#REF!,#REF!</definedName>
    <definedName name="P12_SCOPE_FULL_LOAD" localSheetId="6" hidden="1">#REF!,#REF!,#REF!,#REF!,#REF!,#REF!</definedName>
    <definedName name="P12_SCOPE_FULL_LOAD" localSheetId="5" hidden="1">#REF!,#REF!,#REF!,#REF!,#REF!,#REF!</definedName>
    <definedName name="P12_SCOPE_FULL_LOAD" localSheetId="9" hidden="1">#REF!,#REF!,#REF!,#REF!,#REF!,#REF!</definedName>
    <definedName name="P12_SCOPE_FULL_LOAD" localSheetId="3" hidden="1">#REF!,#REF!,#REF!,#REF!,#REF!,#REF!</definedName>
    <definedName name="P12_SCOPE_FULL_LOAD" hidden="1">#REF!,#REF!,#REF!,#REF!,#REF!,#REF!</definedName>
    <definedName name="P13_SCOPE_FULL_LOAD" localSheetId="8" hidden="1">#REF!,#REF!,#REF!,#REF!,#REF!,#REF!</definedName>
    <definedName name="P13_SCOPE_FULL_LOAD" localSheetId="6" hidden="1">#REF!,#REF!,#REF!,#REF!,#REF!,#REF!</definedName>
    <definedName name="P13_SCOPE_FULL_LOAD" localSheetId="5" hidden="1">#REF!,#REF!,#REF!,#REF!,#REF!,#REF!</definedName>
    <definedName name="P13_SCOPE_FULL_LOAD" localSheetId="9" hidden="1">#REF!,#REF!,#REF!,#REF!,#REF!,#REF!</definedName>
    <definedName name="P13_SCOPE_FULL_LOAD" localSheetId="3" hidden="1">#REF!,#REF!,#REF!,#REF!,#REF!,#REF!</definedName>
    <definedName name="P13_SCOPE_FULL_LOAD" hidden="1">#REF!,#REF!,#REF!,#REF!,#REF!,#REF!</definedName>
    <definedName name="P14_SCOPE_FULL_LOAD" localSheetId="8" hidden="1">#REF!,#REF!,#REF!,#REF!,#REF!,#REF!</definedName>
    <definedName name="P14_SCOPE_FULL_LOAD" localSheetId="6" hidden="1">#REF!,#REF!,#REF!,#REF!,#REF!,#REF!</definedName>
    <definedName name="P14_SCOPE_FULL_LOAD" localSheetId="5" hidden="1">#REF!,#REF!,#REF!,#REF!,#REF!,#REF!</definedName>
    <definedName name="P14_SCOPE_FULL_LOAD" localSheetId="9" hidden="1">#REF!,#REF!,#REF!,#REF!,#REF!,#REF!</definedName>
    <definedName name="P14_SCOPE_FULL_LOAD" localSheetId="3" hidden="1">#REF!,#REF!,#REF!,#REF!,#REF!,#REF!</definedName>
    <definedName name="P14_SCOPE_FULL_LOAD" hidden="1">#REF!,#REF!,#REF!,#REF!,#REF!,#REF!</definedName>
    <definedName name="P15_SCOPE_FULL_LOAD" localSheetId="8" hidden="1">#REF!,#REF!,#REF!,#REF!,#REF!,P1_SCOPE_FULL_LOAD</definedName>
    <definedName name="P15_SCOPE_FULL_LOAD" localSheetId="6" hidden="1">#REF!,#REF!,#REF!,#REF!,#REF!,'ОТ ВО'!P1_SCOPE_FULL_LOAD</definedName>
    <definedName name="P15_SCOPE_FULL_LOAD" localSheetId="5" hidden="1">#REF!,#REF!,#REF!,#REF!,#REF!,'ОТ ВС'!P1_SCOPE_FULL_LOAD</definedName>
    <definedName name="P15_SCOPE_FULL_LOAD" localSheetId="9" hidden="1">#REF!,#REF!,#REF!,#REF!,#REF!,P1_SCOPE_FULL_LOAD</definedName>
    <definedName name="P15_SCOPE_FULL_LOAD" localSheetId="3" hidden="1">#REF!,#REF!,#REF!,#REF!,#REF!,'штатное (ИК-2)'!P1_SCOPE_FULL_LOAD</definedName>
    <definedName name="P15_SCOPE_FULL_LOAD" hidden="1">#REF!,#REF!,#REF!,#REF!,#REF!,P1_SCOPE_FULL_LOAD</definedName>
    <definedName name="P15_T1_Protect" localSheetId="8" hidden="1">#REF!,#REF!,#REF!,#REF!,#REF!</definedName>
    <definedName name="P15_T1_Protect" localSheetId="6" hidden="1">#REF!,#REF!,#REF!,#REF!,#REF!</definedName>
    <definedName name="P15_T1_Protect" localSheetId="5" hidden="1">#REF!,#REF!,#REF!,#REF!,#REF!</definedName>
    <definedName name="P15_T1_Protect" localSheetId="9" hidden="1">#REF!,#REF!,#REF!,#REF!,#REF!</definedName>
    <definedName name="P15_T1_Protect" localSheetId="3" hidden="1">#REF!,#REF!,#REF!,#REF!,#REF!</definedName>
    <definedName name="P15_T1_Protect" hidden="1">#REF!,#REF!,#REF!,#REF!,#REF!</definedName>
    <definedName name="P16_SCOPE_FULL_LOAD" localSheetId="8" hidden="1">'Иные величины'!P2_SCOPE_FULL_LOAD,'Иные величины'!P3_SCOPE_FULL_LOAD,'Иные величины'!P4_SCOPE_FULL_LOAD,'Иные величины'!P5_SCOPE_FULL_LOAD,'Иные величины'!P6_SCOPE_FULL_LOAD,'Иные величины'!P7_SCOPE_FULL_LOAD,'Иные величины'!P8_SCOPE_FULL_LOAD</definedName>
    <definedName name="P16_SCOPE_FULL_LOAD" localSheetId="6" hidden="1">'ОТ ВО'!P2_SCOPE_FULL_LOAD,'ОТ ВО'!P3_SCOPE_FULL_LOAD,'ОТ ВО'!P4_SCOPE_FULL_LOAD,'ОТ ВО'!P5_SCOPE_FULL_LOAD,'ОТ ВО'!P6_SCOPE_FULL_LOAD,'ОТ ВО'!P7_SCOPE_FULL_LOAD,'ОТ ВО'!P8_SCOPE_FULL_LOAD</definedName>
    <definedName name="P16_SCOPE_FULL_LOAD" localSheetId="5" hidden="1">'ОТ ВС'!P2_SCOPE_FULL_LOAD,'ОТ ВС'!P3_SCOPE_FULL_LOAD,'ОТ ВС'!P4_SCOPE_FULL_LOAD,'ОТ ВС'!P5_SCOPE_FULL_LOAD,'ОТ ВС'!P6_SCOPE_FULL_LOAD,'ОТ ВС'!P7_SCOPE_FULL_LOAD,'ОТ ВС'!P8_SCOPE_FULL_LOAD</definedName>
    <definedName name="P16_SCOPE_FULL_LOAD" localSheetId="9" hidden="1">#N/A</definedName>
    <definedName name="P16_SCOPE_FULL_LOAD" localSheetId="3" hidden="1">'штатное (ИК-2)'!P2_SCOPE_FULL_LOAD,'штатное (ИК-2)'!P3_SCOPE_FULL_LOAD,'штатное (ИК-2)'!P4_SCOPE_FULL_LOAD,'штатное (ИК-2)'!P5_SCOPE_FULL_LOAD,'штатное (ИК-2)'!P6_SCOPE_FULL_LOAD,'штатное (ИК-2)'!P7_SCOPE_FULL_LOAD,'штатное (ИК-2)'!P8_SCOPE_FULL_LOAD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8" hidden="1">#REF!,#REF!,#REF!,#REF!,#REF!,#REF!</definedName>
    <definedName name="P16_T1_Protect" localSheetId="6" hidden="1">#REF!,#REF!,#REF!,#REF!,#REF!,#REF!</definedName>
    <definedName name="P16_T1_Protect" localSheetId="5" hidden="1">#REF!,#REF!,#REF!,#REF!,#REF!,#REF!</definedName>
    <definedName name="P16_T1_Protect" localSheetId="9" hidden="1">#REF!,#REF!,#REF!,#REF!,#REF!,#REF!</definedName>
    <definedName name="P16_T1_Protect" localSheetId="3" hidden="1">#REF!,#REF!,#REF!,#REF!,#REF!,#REF!</definedName>
    <definedName name="P16_T1_Protect" hidden="1">#REF!,#REF!,#REF!,#REF!,#REF!,#REF!</definedName>
    <definedName name="P17_SCOPE_FULL_LOAD" localSheetId="8" hidden="1">'Иные величины'!P9_SCOPE_FULL_LOAD,'Иные величины'!P10_SCOPE_FULL_LOAD,'Иные величины'!P11_SCOPE_FULL_LOAD,'Иные величины'!P12_SCOPE_FULL_LOAD,'Иные величины'!P13_SCOPE_FULL_LOAD,'Иные величины'!P14_SCOPE_FULL_LOAD,'Иные величины'!P15_SCOPE_FULL_LOAD</definedName>
    <definedName name="P17_SCOPE_FULL_LOAD" localSheetId="6" hidden="1">'ОТ ВО'!P9_SCOPE_FULL_LOAD,'ОТ ВО'!P10_SCOPE_FULL_LOAD,'ОТ ВО'!P11_SCOPE_FULL_LOAD,'ОТ ВО'!P12_SCOPE_FULL_LOAD,'ОТ ВО'!P13_SCOPE_FULL_LOAD,'ОТ ВО'!P14_SCOPE_FULL_LOAD,'ОТ ВО'!P15_SCOPE_FULL_LOAD</definedName>
    <definedName name="P17_SCOPE_FULL_LOAD" localSheetId="5" hidden="1">'ОТ ВС'!P9_SCOPE_FULL_LOAD,'ОТ ВС'!P10_SCOPE_FULL_LOAD,'ОТ ВС'!P11_SCOPE_FULL_LOAD,'ОТ ВС'!P12_SCOPE_FULL_LOAD,'ОТ ВС'!P13_SCOPE_FULL_LOAD,'ОТ ВС'!P14_SCOPE_FULL_LOAD,'ОТ ВС'!P15_SCOPE_FULL_LOAD</definedName>
    <definedName name="P17_SCOPE_FULL_LOAD" localSheetId="9" hidden="1">#N/A</definedName>
    <definedName name="P17_SCOPE_FULL_LOAD" localSheetId="3" hidden="1">'штатное (ИК-2)'!P9_SCOPE_FULL_LOAD,'штатное (ИК-2)'!P10_SCOPE_FULL_LOAD,'штатное (ИК-2)'!P11_SCOPE_FULL_LOAD,'штатное (ИК-2)'!P12_SCOPE_FULL_LOAD,'штатное (ИК-2)'!P13_SCOPE_FULL_LOAD,'штатное (ИК-2)'!P14_SCOPE_FULL_LOAD,'штатное (ИК-2)'!P15_SCOPE_FULL_LOAD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8" hidden="1">#REF!,#REF!,#REF!,#REF!,#REF!</definedName>
    <definedName name="P17_T1_Protect" localSheetId="6" hidden="1">#REF!,#REF!,#REF!,#REF!,#REF!</definedName>
    <definedName name="P17_T1_Protect" localSheetId="5" hidden="1">#REF!,#REF!,#REF!,#REF!,#REF!</definedName>
    <definedName name="P17_T1_Protect" localSheetId="9" hidden="1">#REF!,#REF!,#REF!,#REF!,#REF!</definedName>
    <definedName name="P17_T1_Protect" localSheetId="3" hidden="1">#REF!,#REF!,#REF!,#REF!,#REF!</definedName>
    <definedName name="P17_T1_Protect" hidden="1">#REF!,#REF!,#REF!,#REF!,#REF!</definedName>
    <definedName name="P18_T1_Protect" localSheetId="8" hidden="1">#REF!,#REF!,#REF!,'Иные величины'!P1_T1_Protect,'Иные величины'!P2_T1_Protect,'Иные величины'!P3_T1_Protect,'Иные величины'!P4_T1_Protect</definedName>
    <definedName name="P18_T1_Protect" localSheetId="6" hidden="1">#REF!,#REF!,#REF!,'ОТ ВО'!P1_T1_Protect,'ОТ ВО'!P2_T1_Protect,'ОТ ВО'!P3_T1_Protect,'ОТ ВО'!P4_T1_Protect</definedName>
    <definedName name="P18_T1_Protect" localSheetId="5" hidden="1">#REF!,#REF!,#REF!,'ОТ ВС'!P1_T1_Protect,'ОТ ВС'!P2_T1_Protect,'ОТ ВС'!P3_T1_Protect,'ОТ ВС'!P4_T1_Protect</definedName>
    <definedName name="P18_T1_Protect" localSheetId="9" hidden="1">#N/A</definedName>
    <definedName name="P18_T1_Protect" localSheetId="3" hidden="1">#REF!,#REF!,#REF!,'штатное (ИК-2)'!P1_T1_Protect,'штатное (ИК-2)'!P2_T1_Protect,'штатное (ИК-2)'!P3_T1_Protect,'штатное (ИК-2)'!P4_T1_Protect</definedName>
    <definedName name="P18_T1_Protect" hidden="1">#REF!,#REF!,#REF!,P1_T1_Protect,P2_T1_Protect,P3_T1_Protect,P4_T1_Protect</definedName>
    <definedName name="P19_T1_Protect" localSheetId="8" hidden="1">[0]!P5_T1_Protect,[0]!P6_T1_Protect,[0]!P7_T1_Protect,[0]!P8_T1_Protect,[0]!P9_T1_Protect,[0]!P10_T1_Protect,[0]!P11_T1_Protect,[0]!P12_T1_Protect,[0]!P13_T1_Protect,[0]!P14_T1_Protect</definedName>
    <definedName name="P19_T1_Protect" localSheetId="6" hidden="1">[0]!P5_T1_Protect,[0]!P6_T1_Protect,[0]!P7_T1_Protect,[0]!P8_T1_Protect,[0]!P9_T1_Protect,[0]!P10_T1_Protect,[0]!P11_T1_Protect,[0]!P12_T1_Protect,[0]!P13_T1_Protect,[0]!P14_T1_Protect</definedName>
    <definedName name="P19_T1_Protect" localSheetId="5" hidden="1">[0]!P5_T1_Protect,[0]!P6_T1_Protect,[0]!P7_T1_Protect,[0]!P8_T1_Protect,[0]!P9_T1_Protect,[0]!P10_T1_Protect,[0]!P11_T1_Protect,[0]!P12_T1_Protect,[0]!P13_T1_Protect,[0]!P14_T1_Protect</definedName>
    <definedName name="P19_T1_Protect" localSheetId="9" hidden="1">[0]!P5_T1_Protect,[0]!P6_T1_Protect,[0]!P7_T1_Protect,[0]!P8_T1_Protect,[0]!P9_T1_Protect,[0]!P10_T1_Protect,[0]!P11_T1_Protect,[0]!P12_T1_Protect,[0]!P13_T1_Protect,[0]!P14_T1_Protect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8" hidden="1">[0]!P5_T1_Protect,[0]!P6_T1_Protect,[0]!P7_T1_Protect,[0]!P8_T1_Protect,[0]!P9_T1_Protect,[0]!P10_T1_Protect,[0]!P11_T1_Protect,[0]!P12_T1_Protect,[0]!P13_T1_Protect,[0]!P14_T1_Protect</definedName>
    <definedName name="P19_T2_Protect" localSheetId="6" hidden="1">[0]!P5_T1_Protect,[0]!P6_T1_Protect,[0]!P7_T1_Protect,[0]!P8_T1_Protect,[0]!P9_T1_Protect,[0]!P10_T1_Protect,[0]!P11_T1_Protect,[0]!P12_T1_Protect,[0]!P13_T1_Protect,[0]!P14_T1_Protect</definedName>
    <definedName name="P19_T2_Protect" localSheetId="5" hidden="1">[0]!P5_T1_Protect,[0]!P6_T1_Protect,[0]!P7_T1_Protect,[0]!P8_T1_Protect,[0]!P9_T1_Protect,[0]!P10_T1_Protect,[0]!P11_T1_Protect,[0]!P12_T1_Protect,[0]!P13_T1_Protect,[0]!P14_T1_Protect</definedName>
    <definedName name="P19_T2_Protect" localSheetId="9" hidden="1">[0]!P5_T1_Protect,[0]!P6_T1_Protect,[0]!P7_T1_Protect,[0]!P8_T1_Protect,[0]!P9_T1_Protect,[0]!P10_T1_Protect,[0]!P11_T1_Protect,[0]!P12_T1_Protect,[0]!P13_T1_Protect,[0]!P14_T1_Protect</definedName>
    <definedName name="P19_T2_Protect" localSheetId="12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22" localSheetId="8" hidden="1">#REF!,#REF!,#REF!,#REF!,#REF!,#REF!,#REF!</definedName>
    <definedName name="P2_SC22" localSheetId="6" hidden="1">#REF!,#REF!,#REF!,#REF!,#REF!,#REF!,#REF!</definedName>
    <definedName name="P2_SC22" localSheetId="5" hidden="1">#REF!,#REF!,#REF!,#REF!,#REF!,#REF!,#REF!</definedName>
    <definedName name="P2_SC22" localSheetId="9" hidden="1">#REF!,#REF!,#REF!,#REF!,#REF!,#REF!,#REF!</definedName>
    <definedName name="P2_SC22" localSheetId="3" hidden="1">#REF!,#REF!,#REF!,#REF!,#REF!,#REF!,#REF!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localSheetId="8" hidden="1">#REF!,#REF!,#REF!,#REF!,#REF!,#REF!,#REF!,#REF!</definedName>
    <definedName name="P2_SCOPE_CORR" localSheetId="6" hidden="1">#REF!,#REF!,#REF!,#REF!,#REF!,#REF!,#REF!,#REF!</definedName>
    <definedName name="P2_SCOPE_CORR" localSheetId="5" hidden="1">#REF!,#REF!,#REF!,#REF!,#REF!,#REF!,#REF!,#REF!</definedName>
    <definedName name="P2_SCOPE_CORR" localSheetId="9" hidden="1">#REF!,#REF!,#REF!,#REF!,#REF!,#REF!,#REF!,#REF!</definedName>
    <definedName name="P2_SCOPE_CORR" localSheetId="3" hidden="1">#REF!,#REF!,#REF!,#REF!,#REF!,#REF!,#REF!,#REF!</definedName>
    <definedName name="P2_SCOPE_CORR" hidden="1">#REF!,#REF!,#REF!,#REF!,#REF!,#REF!,#REF!,#REF!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localSheetId="8" hidden="1">#REF!,#REF!,#REF!,#REF!,#REF!,#REF!</definedName>
    <definedName name="P2_SCOPE_FULL_LOAD" localSheetId="6" hidden="1">#REF!,#REF!,#REF!,#REF!,#REF!,#REF!</definedName>
    <definedName name="P2_SCOPE_FULL_LOAD" localSheetId="5" hidden="1">#REF!,#REF!,#REF!,#REF!,#REF!,#REF!</definedName>
    <definedName name="P2_SCOPE_FULL_LOAD" localSheetId="9" hidden="1">#REF!,#REF!,#REF!,#REF!,#REF!,#REF!</definedName>
    <definedName name="P2_SCOPE_FULL_LOAD" localSheetId="3" hidden="1">#REF!,#REF!,#REF!,#REF!,#REF!,#REF!</definedName>
    <definedName name="P2_SCOPE_FULL_LOAD" hidden="1">#REF!,#REF!,#REF!,#REF!,#REF!,#REF!</definedName>
    <definedName name="P2_SCOPE_IND" localSheetId="8" hidden="1">#REF!,#REF!,#REF!,#REF!,#REF!,#REF!</definedName>
    <definedName name="P2_SCOPE_IND" localSheetId="6" hidden="1">#REF!,#REF!,#REF!,#REF!,#REF!,#REF!</definedName>
    <definedName name="P2_SCOPE_IND" localSheetId="5" hidden="1">#REF!,#REF!,#REF!,#REF!,#REF!,#REF!</definedName>
    <definedName name="P2_SCOPE_IND" localSheetId="9" hidden="1">#REF!,#REF!,#REF!,#REF!,#REF!,#REF!</definedName>
    <definedName name="P2_SCOPE_IND" localSheetId="3" hidden="1">#REF!,#REF!,#REF!,#REF!,#REF!,#REF!</definedName>
    <definedName name="P2_SCOPE_IND" hidden="1">#REF!,#REF!,#REF!,#REF!,#REF!,#REF!</definedName>
    <definedName name="P2_SCOPE_IND2" localSheetId="8" hidden="1">#REF!,#REF!,#REF!,#REF!,#REF!</definedName>
    <definedName name="P2_SCOPE_IND2" localSheetId="6" hidden="1">#REF!,#REF!,#REF!,#REF!,#REF!</definedName>
    <definedName name="P2_SCOPE_IND2" localSheetId="5" hidden="1">#REF!,#REF!,#REF!,#REF!,#REF!</definedName>
    <definedName name="P2_SCOPE_IND2" localSheetId="9" hidden="1">#REF!,#REF!,#REF!,#REF!,#REF!</definedName>
    <definedName name="P2_SCOPE_IND2" localSheetId="3" hidden="1">#REF!,#REF!,#REF!,#REF!,#REF!</definedName>
    <definedName name="P2_SCOPE_IND2" hidden="1">#REF!,#REF!,#REF!,#REF!,#REF!</definedName>
    <definedName name="P2_SCOPE_NOTIND" localSheetId="8" hidden="1">#REF!,#REF!,#REF!,#REF!,#REF!,#REF!,#REF!</definedName>
    <definedName name="P2_SCOPE_NOTIND" localSheetId="6" hidden="1">#REF!,#REF!,#REF!,#REF!,#REF!,#REF!,#REF!</definedName>
    <definedName name="P2_SCOPE_NOTIND" localSheetId="5" hidden="1">#REF!,#REF!,#REF!,#REF!,#REF!,#REF!,#REF!</definedName>
    <definedName name="P2_SCOPE_NOTIND" localSheetId="9" hidden="1">#REF!,#REF!,#REF!,#REF!,#REF!,#REF!,#REF!</definedName>
    <definedName name="P2_SCOPE_NOTIND" localSheetId="3" hidden="1">#REF!,#REF!,#REF!,#REF!,#REF!,#REF!,#REF!</definedName>
    <definedName name="P2_SCOPE_NOTIND" hidden="1">#REF!,#REF!,#REF!,#REF!,#REF!,#REF!,#REF!</definedName>
    <definedName name="P2_SCOPE_NotInd2" localSheetId="8" hidden="1">#REF!,#REF!,#REF!,#REF!,#REF!,#REF!</definedName>
    <definedName name="P2_SCOPE_NotInd2" localSheetId="6" hidden="1">#REF!,#REF!,#REF!,#REF!,#REF!,#REF!</definedName>
    <definedName name="P2_SCOPE_NotInd2" localSheetId="5" hidden="1">#REF!,#REF!,#REF!,#REF!,#REF!,#REF!</definedName>
    <definedName name="P2_SCOPE_NotInd2" localSheetId="9" hidden="1">#REF!,#REF!,#REF!,#REF!,#REF!,#REF!</definedName>
    <definedName name="P2_SCOPE_NotInd2" localSheetId="3" hidden="1">#REF!,#REF!,#REF!,#REF!,#REF!,#REF!</definedName>
    <definedName name="P2_SCOPE_NotInd2" hidden="1">#REF!,#REF!,#REF!,#REF!,#REF!,#REF!</definedName>
    <definedName name="P2_SCOPE_NotInd3" localSheetId="8" hidden="1">#REF!,#REF!,#REF!,#REF!,#REF!,#REF!,#REF!</definedName>
    <definedName name="P2_SCOPE_NotInd3" localSheetId="6" hidden="1">#REF!,#REF!,#REF!,#REF!,#REF!,#REF!,#REF!</definedName>
    <definedName name="P2_SCOPE_NotInd3" localSheetId="5" hidden="1">#REF!,#REF!,#REF!,#REF!,#REF!,#REF!,#REF!</definedName>
    <definedName name="P2_SCOPE_NotInd3" localSheetId="9" hidden="1">#REF!,#REF!,#REF!,#REF!,#REF!,#REF!,#REF!</definedName>
    <definedName name="P2_SCOPE_NotInd3" localSheetId="3" hidden="1">#REF!,#REF!,#REF!,#REF!,#REF!,#REF!,#REF!</definedName>
    <definedName name="P2_SCOPE_NotInd3" hidden="1">#REF!,#REF!,#REF!,#REF!,#REF!,#REF!,#REF!</definedName>
    <definedName name="P2_SCOPE_NotInt" localSheetId="8" hidden="1">#REF!,#REF!,#REF!,#REF!,#REF!,#REF!,#REF!</definedName>
    <definedName name="P2_SCOPE_NotInt" localSheetId="6" hidden="1">#REF!,#REF!,#REF!,#REF!,#REF!,#REF!,#REF!</definedName>
    <definedName name="P2_SCOPE_NotInt" localSheetId="5" hidden="1">#REF!,#REF!,#REF!,#REF!,#REF!,#REF!,#REF!</definedName>
    <definedName name="P2_SCOPE_NotInt" localSheetId="9" hidden="1">#REF!,#REF!,#REF!,#REF!,#REF!,#REF!,#REF!</definedName>
    <definedName name="P2_SCOPE_NotInt" localSheetId="3" hidden="1">#REF!,#REF!,#REF!,#REF!,#REF!,#REF!,#REF!</definedName>
    <definedName name="P2_SCOPE_NotInt" hidden="1">#REF!,#REF!,#REF!,#REF!,#REF!,#REF!,#REF!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AVE2" localSheetId="8" hidden="1">#REF!,#REF!,#REF!,#REF!,#REF!,#REF!</definedName>
    <definedName name="P2_SCOPE_SAVE2" localSheetId="6" hidden="1">#REF!,#REF!,#REF!,#REF!,#REF!,#REF!</definedName>
    <definedName name="P2_SCOPE_SAVE2" localSheetId="5" hidden="1">#REF!,#REF!,#REF!,#REF!,#REF!,#REF!</definedName>
    <definedName name="P2_SCOPE_SAVE2" localSheetId="9" hidden="1">#REF!,#REF!,#REF!,#REF!,#REF!,#REF!</definedName>
    <definedName name="P2_SCOPE_SAVE2" localSheetId="3" hidden="1">#REF!,#REF!,#REF!,#REF!,#REF!,#REF!</definedName>
    <definedName name="P2_SCOPE_SAVE2" hidden="1">#REF!,#REF!,#REF!,#REF!,#REF!,#REF!</definedName>
    <definedName name="P2_SCOPE_SV_PRT" localSheetId="8" hidden="1">#REF!,#REF!,#REF!,#REF!,#REF!,#REF!,#REF!</definedName>
    <definedName name="P2_SCOPE_SV_PRT" localSheetId="6" hidden="1">#REF!,#REF!,#REF!,#REF!,#REF!,#REF!,#REF!</definedName>
    <definedName name="P2_SCOPE_SV_PRT" localSheetId="5" hidden="1">#REF!,#REF!,#REF!,#REF!,#REF!,#REF!,#REF!</definedName>
    <definedName name="P2_SCOPE_SV_PRT" localSheetId="9" hidden="1">#REF!,#REF!,#REF!,#REF!,#REF!,#REF!,#REF!</definedName>
    <definedName name="P2_SCOPE_SV_PRT" localSheetId="3" hidden="1">#REF!,#REF!,#REF!,#REF!,#REF!,#REF!,#REF!</definedName>
    <definedName name="P2_SCOPE_SV_PRT" hidden="1">#REF!,#REF!,#REF!,#REF!,#REF!,#REF!,#REF!</definedName>
    <definedName name="P2_T1_Protect" localSheetId="8" hidden="1">#REF!,#REF!,#REF!,#REF!,#REF!,#REF!</definedName>
    <definedName name="P2_T1_Protect" localSheetId="6" hidden="1">#REF!,#REF!,#REF!,#REF!,#REF!,#REF!</definedName>
    <definedName name="P2_T1_Protect" localSheetId="5" hidden="1">#REF!,#REF!,#REF!,#REF!,#REF!,#REF!</definedName>
    <definedName name="P2_T1_Protect" localSheetId="9" hidden="1">#REF!,#REF!,#REF!,#REF!,#REF!,#REF!</definedName>
    <definedName name="P2_T1_Protect" localSheetId="3" hidden="1">#REF!,#REF!,#REF!,#REF!,#REF!,#REF!</definedName>
    <definedName name="P2_T1_Protect" hidden="1">#REF!,#REF!,#REF!,#REF!,#REF!,#REF!</definedName>
    <definedName name="P2_T2.1_Protect" hidden="1">#REF!,#REF!,#REF!,#REF!,#REF!,#REF!,#REF!</definedName>
    <definedName name="P2_T2.2_Protect" hidden="1">#REF!,#REF!,#REF!,#REF!,#REF!,#REF!,#REF!,#REF!</definedName>
    <definedName name="P2_T2_1_Protect" hidden="1">#REF!,#REF!,#REF!,#REF!,#REF!,#REF!,#REF!,#REF!</definedName>
    <definedName name="P2_T2_2_Protect" hidden="1">#REF!,#REF!,#REF!,#REF!,#REF!,#REF!,#REF!,#REF!</definedName>
    <definedName name="P2_T2_Protect" hidden="1">#REF!,#REF!,#REF!,#REF!,#REF!,#REF!,#REF!,#REF!,#REF!</definedName>
    <definedName name="P2_T4_Protect" localSheetId="8" hidden="1">'[8]4'!$Q$22:$T$22,'[8]4'!$Q$23:$T$25,'[8]4'!$V$23:$Y$25,'[8]4'!$V$22:$Y$22,'[8]4'!$V$20:$Y$20,'[8]4'!$V$11:$Y$17,'[8]4'!$AA$11:$AD$17,'[8]4'!$AA$20:$AD$20,'[8]4'!$AA$22:$AD$22</definedName>
    <definedName name="P2_T4_Protect" localSheetId="9" hidden="1">'[10]4'!$Q$22:$T$22,'[10]4'!$Q$23:$T$25,'[10]4'!$V$23:$Y$25,'[10]4'!$V$22:$Y$22,'[10]4'!$V$20:$Y$20,'[10]4'!$V$11:$Y$17,'[10]4'!$AA$11:$AD$17,'[10]4'!$AA$20:$AD$20,'[10]4'!$AA$22:$AD$22</definedName>
    <definedName name="P2_T4_Protect" localSheetId="3" hidden="1">'[8]4'!$Q$22:$T$22,'[8]4'!$Q$23:$T$25,'[8]4'!$V$23:$Y$25,'[8]4'!$V$22:$Y$22,'[8]4'!$V$20:$Y$20,'[8]4'!$V$11:$Y$17,'[8]4'!$AA$11:$AD$17,'[8]4'!$AA$20:$AD$20,'[8]4'!$AA$22:$AD$22</definedName>
    <definedName name="P2_T4_Protect" hidden="1">'[9]4'!$Q$22:$T$22,'[9]4'!$Q$23:$T$25,'[9]4'!$V$23:$Y$25,'[9]4'!$V$22:$Y$22,'[9]4'!$V$20:$Y$20,'[9]4'!$V$11:$Y$17,'[9]4'!$AA$11:$AD$17,'[9]4'!$AA$20:$AD$20,'[9]4'!$AA$22:$AD$22</definedName>
    <definedName name="P2_T6_Protect" hidden="1">#REF!,#REF!,#REF!,#REF!,#REF!,#REF!,#REF!,#REF!,#REF!,#REF!</definedName>
    <definedName name="P3_dip" hidden="1">[2]FST5!$G$143:$G$145,[2]FST5!$G$214:$G$217,[2]FST5!$G$219:$G$224,[2]FST5!$G$226,[2]FST5!$G$228,[2]FST5!$G$230,[2]FST5!$G$232,[2]FST5!$G$197:$G$212</definedName>
    <definedName name="P3_SC22" localSheetId="8" hidden="1">#REF!,#REF!,#REF!,#REF!,#REF!,#REF!</definedName>
    <definedName name="P3_SC22" localSheetId="6" hidden="1">#REF!,#REF!,#REF!,#REF!,#REF!,#REF!</definedName>
    <definedName name="P3_SC22" localSheetId="5" hidden="1">#REF!,#REF!,#REF!,#REF!,#REF!,#REF!</definedName>
    <definedName name="P3_SC22" localSheetId="9" hidden="1">#REF!,#REF!,#REF!,#REF!,#REF!,#REF!</definedName>
    <definedName name="P3_SC22" localSheetId="3" hidden="1">#REF!,#REF!,#REF!,#REF!,#REF!,#REF!</definedName>
    <definedName name="P3_SC22" hidden="1">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localSheetId="8" hidden="1">#REF!,#REF!,#REF!,#REF!,#REF!,#REF!</definedName>
    <definedName name="P3_SCOPE_FULL_LOAD" localSheetId="6" hidden="1">#REF!,#REF!,#REF!,#REF!,#REF!,#REF!</definedName>
    <definedName name="P3_SCOPE_FULL_LOAD" localSheetId="5" hidden="1">#REF!,#REF!,#REF!,#REF!,#REF!,#REF!</definedName>
    <definedName name="P3_SCOPE_FULL_LOAD" localSheetId="9" hidden="1">#REF!,#REF!,#REF!,#REF!,#REF!,#REF!</definedName>
    <definedName name="P3_SCOPE_FULL_LOAD" localSheetId="3" hidden="1">#REF!,#REF!,#REF!,#REF!,#REF!,#REF!</definedName>
    <definedName name="P3_SCOPE_FULL_LOAD" hidden="1">#REF!,#REF!,#REF!,#REF!,#REF!,#REF!</definedName>
    <definedName name="P3_SCOPE_IND" localSheetId="8" hidden="1">#REF!,#REF!,#REF!,#REF!,#REF!</definedName>
    <definedName name="P3_SCOPE_IND" localSheetId="6" hidden="1">#REF!,#REF!,#REF!,#REF!,#REF!</definedName>
    <definedName name="P3_SCOPE_IND" localSheetId="5" hidden="1">#REF!,#REF!,#REF!,#REF!,#REF!</definedName>
    <definedName name="P3_SCOPE_IND" localSheetId="9" hidden="1">#REF!,#REF!,#REF!,#REF!,#REF!</definedName>
    <definedName name="P3_SCOPE_IND" localSheetId="3" hidden="1">#REF!,#REF!,#REF!,#REF!,#REF!</definedName>
    <definedName name="P3_SCOPE_IND" hidden="1">#REF!,#REF!,#REF!,#REF!,#REF!</definedName>
    <definedName name="P3_SCOPE_IND2" localSheetId="8" hidden="1">#REF!,#REF!,#REF!,#REF!,#REF!</definedName>
    <definedName name="P3_SCOPE_IND2" localSheetId="6" hidden="1">#REF!,#REF!,#REF!,#REF!,#REF!</definedName>
    <definedName name="P3_SCOPE_IND2" localSheetId="5" hidden="1">#REF!,#REF!,#REF!,#REF!,#REF!</definedName>
    <definedName name="P3_SCOPE_IND2" localSheetId="9" hidden="1">#REF!,#REF!,#REF!,#REF!,#REF!</definedName>
    <definedName name="P3_SCOPE_IND2" localSheetId="3" hidden="1">#REF!,#REF!,#REF!,#REF!,#REF!</definedName>
    <definedName name="P3_SCOPE_IND2" hidden="1">#REF!,#REF!,#REF!,#REF!,#REF!</definedName>
    <definedName name="P3_SCOPE_NOTIND" localSheetId="8" hidden="1">#REF!,#REF!,#REF!,#REF!,#REF!,#REF!,#REF!</definedName>
    <definedName name="P3_SCOPE_NOTIND" localSheetId="6" hidden="1">#REF!,#REF!,#REF!,#REF!,#REF!,#REF!,#REF!</definedName>
    <definedName name="P3_SCOPE_NOTIND" localSheetId="5" hidden="1">#REF!,#REF!,#REF!,#REF!,#REF!,#REF!,#REF!</definedName>
    <definedName name="P3_SCOPE_NOTIND" localSheetId="9" hidden="1">#REF!,#REF!,#REF!,#REF!,#REF!,#REF!,#REF!</definedName>
    <definedName name="P3_SCOPE_NOTIND" localSheetId="3" hidden="1">#REF!,#REF!,#REF!,#REF!,#REF!,#REF!,#REF!</definedName>
    <definedName name="P3_SCOPE_NOTIND" hidden="1">#REF!,#REF!,#REF!,#REF!,#REF!,#REF!,#REF!</definedName>
    <definedName name="P3_SCOPE_NotInd2" localSheetId="8" hidden="1">#REF!,#REF!,#REF!,#REF!,#REF!,#REF!,#REF!</definedName>
    <definedName name="P3_SCOPE_NotInd2" localSheetId="6" hidden="1">#REF!,#REF!,#REF!,#REF!,#REF!,#REF!,#REF!</definedName>
    <definedName name="P3_SCOPE_NotInd2" localSheetId="5" hidden="1">#REF!,#REF!,#REF!,#REF!,#REF!,#REF!,#REF!</definedName>
    <definedName name="P3_SCOPE_NotInd2" localSheetId="9" hidden="1">#REF!,#REF!,#REF!,#REF!,#REF!,#REF!,#REF!</definedName>
    <definedName name="P3_SCOPE_NotInd2" localSheetId="3" hidden="1">#REF!,#REF!,#REF!,#REF!,#REF!,#REF!,#REF!</definedName>
    <definedName name="P3_SCOPE_NotInd2" hidden="1">#REF!,#REF!,#REF!,#REF!,#REF!,#REF!,#REF!</definedName>
    <definedName name="P3_SCOPE_NotInt" localSheetId="8" hidden="1">#REF!,#REF!,#REF!,#REF!,#REF!,#REF!</definedName>
    <definedName name="P3_SCOPE_NotInt" localSheetId="6" hidden="1">#REF!,#REF!,#REF!,#REF!,#REF!,#REF!</definedName>
    <definedName name="P3_SCOPE_NotInt" localSheetId="5" hidden="1">#REF!,#REF!,#REF!,#REF!,#REF!,#REF!</definedName>
    <definedName name="P3_SCOPE_NotInt" localSheetId="9" hidden="1">#REF!,#REF!,#REF!,#REF!,#REF!,#REF!</definedName>
    <definedName name="P3_SCOPE_NotInt" localSheetId="3" hidden="1">#REF!,#REF!,#REF!,#REF!,#REF!,#REF!</definedName>
    <definedName name="P3_SCOPE_NotInt" hidden="1">#REF!,#REF!,#REF!,#REF!,#REF!,#REF!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localSheetId="8" hidden="1">#REF!,#REF!,#REF!,#REF!,#REF!,#REF!,#REF!</definedName>
    <definedName name="P3_SCOPE_SV_PRT" localSheetId="6" hidden="1">#REF!,#REF!,#REF!,#REF!,#REF!,#REF!,#REF!</definedName>
    <definedName name="P3_SCOPE_SV_PRT" localSheetId="5" hidden="1">#REF!,#REF!,#REF!,#REF!,#REF!,#REF!,#REF!</definedName>
    <definedName name="P3_SCOPE_SV_PRT" localSheetId="9" hidden="1">#REF!,#REF!,#REF!,#REF!,#REF!,#REF!,#REF!</definedName>
    <definedName name="P3_SCOPE_SV_PRT" localSheetId="3" hidden="1">#REF!,#REF!,#REF!,#REF!,#REF!,#REF!,#REF!</definedName>
    <definedName name="P3_SCOPE_SV_PRT" hidden="1">#REF!,#REF!,#REF!,#REF!,#REF!,#REF!,#REF!</definedName>
    <definedName name="P3_T1_Protect" localSheetId="8" hidden="1">#REF!,#REF!,#REF!,#REF!,#REF!</definedName>
    <definedName name="P3_T1_Protect" localSheetId="6" hidden="1">#REF!,#REF!,#REF!,#REF!,#REF!</definedName>
    <definedName name="P3_T1_Protect" localSheetId="5" hidden="1">#REF!,#REF!,#REF!,#REF!,#REF!</definedName>
    <definedName name="P3_T1_Protect" localSheetId="9" hidden="1">#REF!,#REF!,#REF!,#REF!,#REF!</definedName>
    <definedName name="P3_T1_Protect" localSheetId="3" hidden="1">#REF!,#REF!,#REF!,#REF!,#REF!</definedName>
    <definedName name="P3_T1_Protect" hidden="1">#REF!,#REF!,#REF!,#REF!,#REF!</definedName>
    <definedName name="P3_T2.1_Protect" hidden="1">#REF!,#REF!,#REF!,#REF!,#REF!,#REF!,#REF!</definedName>
    <definedName name="P3_T2.2_Protect" hidden="1">#REF!,#REF!,#REF!,#REF!,#REF!,#REF!,#REF!</definedName>
    <definedName name="P3_T2_1_Protect" hidden="1">#REF!,#REF!,#REF!,#REF!,#REF!,#REF!,#REF!</definedName>
    <definedName name="P3_T2_2_Protect" hidden="1">#REF!,#REF!,#REF!,#REF!,#REF!,#REF!,#REF!</definedName>
    <definedName name="P3_T2_Protect" hidden="1">#REF!,#REF!,#REF!,#REF!,#REF!,#REF!,#REF!,#REF!</definedName>
    <definedName name="P4_dip" hidden="1">[2]FST5!$G$70:$G$75,[2]FST5!$G$77:$G$78,[2]FST5!$G$80:$G$83,[2]FST5!$G$85,[2]FST5!$G$87:$G$91,[2]FST5!$G$93,[2]FST5!$G$95:$G$97,[2]FST5!$G$52:$G$68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localSheetId="8" hidden="1">#REF!,#REF!,#REF!,#REF!,#REF!,#REF!</definedName>
    <definedName name="P4_SCOPE_FULL_LOAD" localSheetId="6" hidden="1">#REF!,#REF!,#REF!,#REF!,#REF!,#REF!</definedName>
    <definedName name="P4_SCOPE_FULL_LOAD" localSheetId="5" hidden="1">#REF!,#REF!,#REF!,#REF!,#REF!,#REF!</definedName>
    <definedName name="P4_SCOPE_FULL_LOAD" localSheetId="9" hidden="1">#REF!,#REF!,#REF!,#REF!,#REF!,#REF!</definedName>
    <definedName name="P4_SCOPE_FULL_LOAD" localSheetId="3" hidden="1">#REF!,#REF!,#REF!,#REF!,#REF!,#REF!</definedName>
    <definedName name="P4_SCOPE_FULL_LOAD" hidden="1">#REF!,#REF!,#REF!,#REF!,#REF!,#REF!</definedName>
    <definedName name="P4_SCOPE_IND" localSheetId="8" hidden="1">#REF!,#REF!,#REF!,#REF!,#REF!</definedName>
    <definedName name="P4_SCOPE_IND" localSheetId="6" hidden="1">#REF!,#REF!,#REF!,#REF!,#REF!</definedName>
    <definedName name="P4_SCOPE_IND" localSheetId="5" hidden="1">#REF!,#REF!,#REF!,#REF!,#REF!</definedName>
    <definedName name="P4_SCOPE_IND" localSheetId="9" hidden="1">#REF!,#REF!,#REF!,#REF!,#REF!</definedName>
    <definedName name="P4_SCOPE_IND" localSheetId="3" hidden="1">#REF!,#REF!,#REF!,#REF!,#REF!</definedName>
    <definedName name="P4_SCOPE_IND" hidden="1">#REF!,#REF!,#REF!,#REF!,#REF!</definedName>
    <definedName name="P4_SCOPE_IND2" localSheetId="8" hidden="1">#REF!,#REF!,#REF!,#REF!,#REF!,#REF!</definedName>
    <definedName name="P4_SCOPE_IND2" localSheetId="6" hidden="1">#REF!,#REF!,#REF!,#REF!,#REF!,#REF!</definedName>
    <definedName name="P4_SCOPE_IND2" localSheetId="5" hidden="1">#REF!,#REF!,#REF!,#REF!,#REF!,#REF!</definedName>
    <definedName name="P4_SCOPE_IND2" localSheetId="9" hidden="1">#REF!,#REF!,#REF!,#REF!,#REF!,#REF!</definedName>
    <definedName name="P4_SCOPE_IND2" localSheetId="3" hidden="1">#REF!,#REF!,#REF!,#REF!,#REF!,#REF!</definedName>
    <definedName name="P4_SCOPE_IND2" hidden="1">#REF!,#REF!,#REF!,#REF!,#REF!,#REF!</definedName>
    <definedName name="P4_SCOPE_NOTIND" localSheetId="8" hidden="1">#REF!,#REF!,#REF!,#REF!,#REF!,#REF!,#REF!</definedName>
    <definedName name="P4_SCOPE_NOTIND" localSheetId="6" hidden="1">#REF!,#REF!,#REF!,#REF!,#REF!,#REF!,#REF!</definedName>
    <definedName name="P4_SCOPE_NOTIND" localSheetId="5" hidden="1">#REF!,#REF!,#REF!,#REF!,#REF!,#REF!,#REF!</definedName>
    <definedName name="P4_SCOPE_NOTIND" localSheetId="9" hidden="1">#REF!,#REF!,#REF!,#REF!,#REF!,#REF!,#REF!</definedName>
    <definedName name="P4_SCOPE_NOTIND" localSheetId="3" hidden="1">#REF!,#REF!,#REF!,#REF!,#REF!,#REF!,#REF!</definedName>
    <definedName name="P4_SCOPE_NOTIND" hidden="1">#REF!,#REF!,#REF!,#REF!,#REF!,#REF!,#REF!</definedName>
    <definedName name="P4_SCOPE_NotInd2" localSheetId="8" hidden="1">#REF!,#REF!,#REF!,#REF!,#REF!,#REF!,#REF!</definedName>
    <definedName name="P4_SCOPE_NotInd2" localSheetId="6" hidden="1">#REF!,#REF!,#REF!,#REF!,#REF!,#REF!,#REF!</definedName>
    <definedName name="P4_SCOPE_NotInd2" localSheetId="5" hidden="1">#REF!,#REF!,#REF!,#REF!,#REF!,#REF!,#REF!</definedName>
    <definedName name="P4_SCOPE_NotInd2" localSheetId="9" hidden="1">#REF!,#REF!,#REF!,#REF!,#REF!,#REF!,#REF!</definedName>
    <definedName name="P4_SCOPE_NotInd2" localSheetId="3" hidden="1">#REF!,#REF!,#REF!,#REF!,#REF!,#REF!,#REF!</definedName>
    <definedName name="P4_SCOPE_NotInd2" hidden="1">#REF!,#REF!,#REF!,#REF!,#REF!,#REF!,#REF!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localSheetId="8" hidden="1">#REF!,#REF!,#REF!,#REF!,#REF!,#REF!</definedName>
    <definedName name="P4_T1_Protect" localSheetId="6" hidden="1">#REF!,#REF!,#REF!,#REF!,#REF!,#REF!</definedName>
    <definedName name="P4_T1_Protect" localSheetId="5" hidden="1">#REF!,#REF!,#REF!,#REF!,#REF!,#REF!</definedName>
    <definedName name="P4_T1_Protect" localSheetId="9" hidden="1">#REF!,#REF!,#REF!,#REF!,#REF!,#REF!</definedName>
    <definedName name="P4_T1_Protect" localSheetId="3" hidden="1">#REF!,#REF!,#REF!,#REF!,#REF!,#REF!</definedName>
    <definedName name="P4_T1_Protect" hidden="1">#REF!,#REF!,#REF!,#REF!,#REF!,#REF!</definedName>
    <definedName name="P4_T2.1_Protect" hidden="1">#REF!,#REF!,#REF!,#REF!,#REF!,#REF!,#REF!,#REF!</definedName>
    <definedName name="P4_T2.2_Protect" hidden="1">#REF!,#REF!,#REF!,#REF!,#REF!,#REF!,#REF!,#REF!</definedName>
    <definedName name="P4_T2_1_Protect" hidden="1">#REF!,#REF!,#REF!,#REF!,#REF!,#REF!,#REF!,#REF!</definedName>
    <definedName name="P4_T2_2_Protect" hidden="1">#REF!,#REF!,#REF!,#REF!,#REF!,#REF!,#REF!,#REF!</definedName>
    <definedName name="P4_T2_Protect" hidden="1">#REF!,#REF!,#REF!,#REF!,#REF!,#REF!,#REF!,#REF!,#REF!</definedName>
    <definedName name="P5_SCOPE_FULL_LOAD" localSheetId="8" hidden="1">#REF!,#REF!,#REF!,#REF!,#REF!,#REF!</definedName>
    <definedName name="P5_SCOPE_FULL_LOAD" localSheetId="6" hidden="1">#REF!,#REF!,#REF!,#REF!,#REF!,#REF!</definedName>
    <definedName name="P5_SCOPE_FULL_LOAD" localSheetId="5" hidden="1">#REF!,#REF!,#REF!,#REF!,#REF!,#REF!</definedName>
    <definedName name="P5_SCOPE_FULL_LOAD" localSheetId="9" hidden="1">#REF!,#REF!,#REF!,#REF!,#REF!,#REF!</definedName>
    <definedName name="P5_SCOPE_FULL_LOAD" localSheetId="3" hidden="1">#REF!,#REF!,#REF!,#REF!,#REF!,#REF!</definedName>
    <definedName name="P5_SCOPE_FULL_LOAD" hidden="1">#REF!,#REF!,#REF!,#REF!,#REF!,#REF!</definedName>
    <definedName name="P5_SCOPE_NOTIND" localSheetId="8" hidden="1">#REF!,#REF!,#REF!,#REF!,#REF!,#REF!,#REF!</definedName>
    <definedName name="P5_SCOPE_NOTIND" localSheetId="6" hidden="1">#REF!,#REF!,#REF!,#REF!,#REF!,#REF!,#REF!</definedName>
    <definedName name="P5_SCOPE_NOTIND" localSheetId="5" hidden="1">#REF!,#REF!,#REF!,#REF!,#REF!,#REF!,#REF!</definedName>
    <definedName name="P5_SCOPE_NOTIND" localSheetId="9" hidden="1">#REF!,#REF!,#REF!,#REF!,#REF!,#REF!,#REF!</definedName>
    <definedName name="P5_SCOPE_NOTIND" localSheetId="3" hidden="1">#REF!,#REF!,#REF!,#REF!,#REF!,#REF!,#REF!</definedName>
    <definedName name="P5_SCOPE_NOTIND" hidden="1">#REF!,#REF!,#REF!,#REF!,#REF!,#REF!,#REF!</definedName>
    <definedName name="P5_SCOPE_NotInd2" localSheetId="8" hidden="1">#REF!,#REF!,#REF!,#REF!,#REF!,#REF!,#REF!</definedName>
    <definedName name="P5_SCOPE_NotInd2" localSheetId="6" hidden="1">#REF!,#REF!,#REF!,#REF!,#REF!,#REF!,#REF!</definedName>
    <definedName name="P5_SCOPE_NotInd2" localSheetId="5" hidden="1">#REF!,#REF!,#REF!,#REF!,#REF!,#REF!,#REF!</definedName>
    <definedName name="P5_SCOPE_NotInd2" localSheetId="9" hidden="1">#REF!,#REF!,#REF!,#REF!,#REF!,#REF!,#REF!</definedName>
    <definedName name="P5_SCOPE_NotInd2" localSheetId="3" hidden="1">#REF!,#REF!,#REF!,#REF!,#REF!,#REF!,#REF!</definedName>
    <definedName name="P5_SCOPE_NotInd2" hidden="1">#REF!,#REF!,#REF!,#REF!,#REF!,#REF!,#REF!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2.1_Protect" hidden="1">#REF!,#REF!,#REF!,#REF!,#REF!,#REF!,#REF!,#REF!</definedName>
    <definedName name="P5_T2.2_Protect" hidden="1">#REF!,#REF!,#REF!,#REF!,#REF!,#REF!,#REF!</definedName>
    <definedName name="P5_T2_1_Protect" hidden="1">#REF!,#REF!,#REF!,#REF!,#REF!,#REF!,#REF!</definedName>
    <definedName name="P5_T2_2_Protect" hidden="1">#REF!,#REF!,#REF!,#REF!,#REF!,#REF!,#REF!</definedName>
    <definedName name="P5_T2_Protect" hidden="1">#REF!,#REF!,#REF!,#REF!,#REF!,#REF!,#REF!,#REF!</definedName>
    <definedName name="P6_SCOPE_FULL_LOAD" localSheetId="8" hidden="1">#REF!,#REF!,#REF!,#REF!,#REF!,#REF!</definedName>
    <definedName name="P6_SCOPE_FULL_LOAD" localSheetId="6" hidden="1">#REF!,#REF!,#REF!,#REF!,#REF!,#REF!</definedName>
    <definedName name="P6_SCOPE_FULL_LOAD" localSheetId="5" hidden="1">#REF!,#REF!,#REF!,#REF!,#REF!,#REF!</definedName>
    <definedName name="P6_SCOPE_FULL_LOAD" localSheetId="9" hidden="1">#REF!,#REF!,#REF!,#REF!,#REF!,#REF!</definedName>
    <definedName name="P6_SCOPE_FULL_LOAD" localSheetId="3" hidden="1">#REF!,#REF!,#REF!,#REF!,#REF!,#REF!</definedName>
    <definedName name="P6_SCOPE_FULL_LOAD" hidden="1">#REF!,#REF!,#REF!,#REF!,#REF!,#REF!</definedName>
    <definedName name="P6_SCOPE_NOTIND" localSheetId="8" hidden="1">#REF!,#REF!,#REF!,#REF!,#REF!,#REF!,#REF!</definedName>
    <definedName name="P6_SCOPE_NOTIND" localSheetId="6" hidden="1">#REF!,#REF!,#REF!,#REF!,#REF!,#REF!,#REF!</definedName>
    <definedName name="P6_SCOPE_NOTIND" localSheetId="5" hidden="1">#REF!,#REF!,#REF!,#REF!,#REF!,#REF!,#REF!</definedName>
    <definedName name="P6_SCOPE_NOTIND" localSheetId="9" hidden="1">#REF!,#REF!,#REF!,#REF!,#REF!,#REF!,#REF!</definedName>
    <definedName name="P6_SCOPE_NOTIND" localSheetId="3" hidden="1">#REF!,#REF!,#REF!,#REF!,#REF!,#REF!,#REF!</definedName>
    <definedName name="P6_SCOPE_NOTIND" hidden="1">#REF!,#REF!,#REF!,#REF!,#REF!,#REF!,#REF!</definedName>
    <definedName name="P6_SCOPE_NotInd2" localSheetId="8" hidden="1">#REF!,#REF!,#REF!,#REF!,#REF!,#REF!,#REF!</definedName>
    <definedName name="P6_SCOPE_NotInd2" localSheetId="6" hidden="1">#REF!,#REF!,#REF!,#REF!,#REF!,#REF!,#REF!</definedName>
    <definedName name="P6_SCOPE_NotInd2" localSheetId="5" hidden="1">#REF!,#REF!,#REF!,#REF!,#REF!,#REF!,#REF!</definedName>
    <definedName name="P6_SCOPE_NotInd2" localSheetId="9" hidden="1">#REF!,#REF!,#REF!,#REF!,#REF!,#REF!,#REF!</definedName>
    <definedName name="P6_SCOPE_NotInd2" localSheetId="3" hidden="1">#REF!,#REF!,#REF!,#REF!,#REF!,#REF!,#REF!</definedName>
    <definedName name="P6_SCOPE_NotInd2" hidden="1">#REF!,#REF!,#REF!,#REF!,#REF!,#REF!,#REF!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2.1_Protect" hidden="1">#REF!,#REF!,#REF!,#REF!,#REF!,#REF!,#REF!</definedName>
    <definedName name="P6_T2.2_Protect" hidden="1">#REF!,#REF!,#REF!,#REF!,#REF!,#REF!,#REF!</definedName>
    <definedName name="P6_T2_1_Protect" hidden="1">#REF!,#REF!,#REF!,#REF!,#REF!,#REF!,#REF!</definedName>
    <definedName name="P6_T2_2_Protect" hidden="1">#REF!,#REF!,#REF!,#REF!,#REF!,#REF!,#REF!</definedName>
    <definedName name="P6_T2_Protect" hidden="1">#REF!,#REF!,#REF!,#REF!,#REF!,#REF!,#REF!,P1_T2_Protect,P2_T2_Protect,P3_T2_Protect</definedName>
    <definedName name="P7_SCOPE_FULL_LOAD" localSheetId="8" hidden="1">#REF!,#REF!,#REF!,#REF!,#REF!,#REF!</definedName>
    <definedName name="P7_SCOPE_FULL_LOAD" localSheetId="6" hidden="1">#REF!,#REF!,#REF!,#REF!,#REF!,#REF!</definedName>
    <definedName name="P7_SCOPE_FULL_LOAD" localSheetId="5" hidden="1">#REF!,#REF!,#REF!,#REF!,#REF!,#REF!</definedName>
    <definedName name="P7_SCOPE_FULL_LOAD" localSheetId="9" hidden="1">#REF!,#REF!,#REF!,#REF!,#REF!,#REF!</definedName>
    <definedName name="P7_SCOPE_FULL_LOAD" localSheetId="3" hidden="1">#REF!,#REF!,#REF!,#REF!,#REF!,#REF!</definedName>
    <definedName name="P7_SCOPE_FULL_LOAD" hidden="1">#REF!,#REF!,#REF!,#REF!,#REF!,#REF!</definedName>
    <definedName name="P7_SCOPE_NOTIND" localSheetId="8" hidden="1">#REF!,#REF!,#REF!,#REF!,#REF!,#REF!</definedName>
    <definedName name="P7_SCOPE_NOTIND" localSheetId="6" hidden="1">#REF!,#REF!,#REF!,#REF!,#REF!,#REF!</definedName>
    <definedName name="P7_SCOPE_NOTIND" localSheetId="5" hidden="1">#REF!,#REF!,#REF!,#REF!,#REF!,#REF!</definedName>
    <definedName name="P7_SCOPE_NOTIND" localSheetId="9" hidden="1">#REF!,#REF!,#REF!,#REF!,#REF!,#REF!</definedName>
    <definedName name="P7_SCOPE_NOTIND" localSheetId="3" hidden="1">#REF!,#REF!,#REF!,#REF!,#REF!,#REF!</definedName>
    <definedName name="P7_SCOPE_NOTIND" hidden="1">#REF!,#REF!,#REF!,#REF!,#REF!,#REF!</definedName>
    <definedName name="P7_SCOPE_NotInd2" localSheetId="8" hidden="1">#REF!,#REF!,#REF!,#REF!,#REF!,'Иные величины'!P1_SCOPE_NotInd2,'Иные величины'!P2_SCOPE_NotInd2,'Иные величины'!P3_SCOPE_NotInd2</definedName>
    <definedName name="P7_SCOPE_NotInd2" localSheetId="6" hidden="1">#REF!,#REF!,#REF!,#REF!,#REF!,'ОТ ВО'!P1_SCOPE_NotInd2,'ОТ ВО'!P2_SCOPE_NotInd2,'ОТ ВО'!P3_SCOPE_NotInd2</definedName>
    <definedName name="P7_SCOPE_NotInd2" localSheetId="5" hidden="1">#REF!,#REF!,#REF!,#REF!,#REF!,'ОТ ВС'!P1_SCOPE_NotInd2,'ОТ ВС'!P2_SCOPE_NotInd2,'ОТ ВС'!P3_SCOPE_NotInd2</definedName>
    <definedName name="P7_SCOPE_NotInd2" localSheetId="9" hidden="1">#REF!,#REF!,#REF!,#REF!,#REF!,'Сведения ТС '!P1_SCOPE_NotInd2,'Сведения ТС '!P2_SCOPE_NotInd2,'Сведения ТС '!P3_SCOPE_NotInd2</definedName>
    <definedName name="P7_SCOPE_NotInd2" localSheetId="3" hidden="1">#REF!,#REF!,#REF!,#REF!,#REF!,'штатное (ИК-2)'!P1_SCOPE_NotInd2,'штатное (ИК-2)'!P2_SCOPE_NotInd2,'штатное (ИК-2)'!P3_SCOPE_NotInd2</definedName>
    <definedName name="P7_SCOPE_NotInd2" hidden="1">#REF!,#REF!,#REF!,#REF!,#REF!,P1_SCOPE_NotInd2,P2_SCOPE_NotInd2,P3_SCOPE_NotInd2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2.1_Protect" hidden="1">#REF!,#REF!,#REF!,#REF!,#REF!,P1_T2.1_Protect,P2_T2.1_Protect,P3_T2.1_Protect</definedName>
    <definedName name="P7_T2_1_Protect" hidden="1">#REF!,#REF!,#REF!,#REF!,#REF!,P1_T2_1_Protect,P2_T2_1_Protect,P3_T2_1_Protect</definedName>
    <definedName name="P7_T2_2_Protect" hidden="1">#REF!,#REF!,#REF!,#REF!,#REF!,P1_T2_2_Protect,P2_T2_2_Protect,P3_T2_2_Protect</definedName>
    <definedName name="P8_SCOPE_FULL_LOAD" localSheetId="8" hidden="1">#REF!,#REF!,#REF!,#REF!,#REF!,#REF!</definedName>
    <definedName name="P8_SCOPE_FULL_LOAD" localSheetId="6" hidden="1">#REF!,#REF!,#REF!,#REF!,#REF!,#REF!</definedName>
    <definedName name="P8_SCOPE_FULL_LOAD" localSheetId="5" hidden="1">#REF!,#REF!,#REF!,#REF!,#REF!,#REF!</definedName>
    <definedName name="P8_SCOPE_FULL_LOAD" localSheetId="9" hidden="1">#REF!,#REF!,#REF!,#REF!,#REF!,#REF!</definedName>
    <definedName name="P8_SCOPE_FULL_LOAD" localSheetId="3" hidden="1">#REF!,#REF!,#REF!,#REF!,#REF!,#REF!</definedName>
    <definedName name="P8_SCOPE_FULL_LOAD" hidden="1">#REF!,#REF!,#REF!,#REF!,#REF!,#REF!</definedName>
    <definedName name="P8_SCOPE_NOTIND" localSheetId="8" hidden="1">#REF!,#REF!,#REF!,#REF!,#REF!,#REF!</definedName>
    <definedName name="P8_SCOPE_NOTIND" localSheetId="6" hidden="1">#REF!,#REF!,#REF!,#REF!,#REF!,#REF!</definedName>
    <definedName name="P8_SCOPE_NOTIND" localSheetId="5" hidden="1">#REF!,#REF!,#REF!,#REF!,#REF!,#REF!</definedName>
    <definedName name="P8_SCOPE_NOTIND" localSheetId="9" hidden="1">#REF!,#REF!,#REF!,#REF!,#REF!,#REF!</definedName>
    <definedName name="P8_SCOPE_NOTIND" localSheetId="3" hidden="1">#REF!,#REF!,#REF!,#REF!,#REF!,#REF!</definedName>
    <definedName name="P8_SCOPE_NOTIND" hidden="1">#REF!,#REF!,#REF!,#REF!,#REF!,#REF!</definedName>
    <definedName name="P8_SCOPE_PER_PRT" localSheetId="8" hidden="1">[4]перекрестка!$J$84:$K$88,[4]перекрестка!$N$84:$N$88,[4]перекрестка!$F$14:$G$25,P1_SCOPE_PER_PRT,P2_SCOPE_PER_PRT,P3_SCOPE_PER_PRT,P4_SCOPE_PER_PRT</definedName>
    <definedName name="P8_SCOPE_PER_PRT" localSheetId="3" hidden="1">[4]перекрестка!$J$84:$K$88,[4]перекрестка!$N$84:$N$88,[4]перекрестка!$F$14:$G$25,P1_SCOPE_PER_PRT,P2_SCOPE_PER_PRT,P3_SCOPE_PER_PRT,P4_SCOPE_PER_PRT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9_SCOPE_FULL_LOAD" localSheetId="8" hidden="1">#REF!,#REF!,#REF!,#REF!,#REF!,#REF!</definedName>
    <definedName name="P9_SCOPE_FULL_LOAD" localSheetId="6" hidden="1">#REF!,#REF!,#REF!,#REF!,#REF!,#REF!</definedName>
    <definedName name="P9_SCOPE_FULL_LOAD" localSheetId="5" hidden="1">#REF!,#REF!,#REF!,#REF!,#REF!,#REF!</definedName>
    <definedName name="P9_SCOPE_FULL_LOAD" localSheetId="9" hidden="1">#REF!,#REF!,#REF!,#REF!,#REF!,#REF!</definedName>
    <definedName name="P9_SCOPE_FULL_LOAD" localSheetId="3" hidden="1">#REF!,#REF!,#REF!,#REF!,#REF!,#REF!</definedName>
    <definedName name="P9_SCOPE_FULL_LOAD" hidden="1">#REF!,#REF!,#REF!,#REF!,#REF!,#REF!</definedName>
    <definedName name="P9_SCOPE_NotInd" localSheetId="8" hidden="1">#REF!,'Иные величины'!P1_SCOPE_NOTIND,'Иные величины'!P2_SCOPE_NOTIND,'Иные величины'!P3_SCOPE_NOTIND,'Иные величины'!P4_SCOPE_NOTIND,'Иные величины'!P5_SCOPE_NOTIND,'Иные величины'!P6_SCOPE_NOTIND,'Иные величины'!P7_SCOPE_NOTIND</definedName>
    <definedName name="P9_SCOPE_NotInd" localSheetId="6" hidden="1">#REF!,'ОТ ВО'!P1_SCOPE_NOTIND,'ОТ ВО'!P2_SCOPE_NOTIND,'ОТ ВО'!P3_SCOPE_NOTIND,'ОТ ВО'!P4_SCOPE_NOTIND,'ОТ ВО'!P5_SCOPE_NOTIND,'ОТ ВО'!P6_SCOPE_NOTIND,'ОТ ВО'!P7_SCOPE_NOTIND</definedName>
    <definedName name="P9_SCOPE_NotInd" localSheetId="5" hidden="1">#REF!,'ОТ ВС'!P1_SCOPE_NOTIND,'ОТ ВС'!P2_SCOPE_NOTIND,'ОТ ВС'!P3_SCOPE_NOTIND,'ОТ ВС'!P4_SCOPE_NOTIND,'ОТ ВС'!P5_SCOPE_NOTIND,'ОТ ВС'!P6_SCOPE_NOTIND,'ОТ ВС'!P7_SCOPE_NOTIND</definedName>
    <definedName name="P9_SCOPE_NotInd" localSheetId="9" hidden="1">#REF!,'Сведения ТС '!P1_SCOPE_NOTIND,'Сведения ТС '!P2_SCOPE_NOTIND,'Сведения ТС '!P3_SCOPE_NOTIND,'Сведения ТС '!P4_SCOPE_NOTIND,'Сведения ТС '!P5_SCOPE_NOTIND,'Сведения ТС '!P6_SCOPE_NOTIND,'Сведения ТС '!P7_SCOPE_NOTIND</definedName>
    <definedName name="P9_SCOPE_NotInd" localSheetId="3" hidden="1">#REF!,'штатное (ИК-2)'!P1_SCOPE_NOTIND,'штатное (ИК-2)'!P2_SCOPE_NOTIND,'штатное (ИК-2)'!P3_SCOPE_NOTIND,'штатное (ИК-2)'!P4_SCOPE_NOTIND,'штатное (ИК-2)'!P5_SCOPE_NOTIND,'штатное (ИК-2)'!P6_SCOPE_NOTIND,'штатное (ИК-2)'!P7_SCOPE_NOTIND</definedName>
    <definedName name="P9_SCOPE_NotInd" hidden="1">#REF!,[0]!P1_SCOPE_NOTIND,[0]!P2_SCOPE_NOTIND,[0]!P3_SCOPE_NOTIND,[0]!P4_SCOPE_NOTIND,[0]!P5_SCOPE_NOTIND,[0]!P6_SCOPE_NOTIND,[0]!P7_SCOPE_NOTIND</definedName>
    <definedName name="SAPBEXrevision" hidden="1">1</definedName>
    <definedName name="SAPBEXsysID" hidden="1">"BW2"</definedName>
    <definedName name="SAPBEXwbID" hidden="1">"479GSPMTNK9HM4ZSIVE5K2SH6"</definedName>
    <definedName name="solver_adj" localSheetId="2" hidden="1">Индексы!#REF!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Индексы!#REF!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5</definedName>
    <definedName name="wrn.1." localSheetId="8" hidden="1">{"konoplin - Личное представление",#N/A,TRUE,"ФинПлан_1кв";"konoplin - Личное представление",#N/A,TRUE,"ФинПлан_2кв"}</definedName>
    <definedName name="wrn.1." localSheetId="9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Manpower." localSheetId="8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9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localSheetId="8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9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8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9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localSheetId="8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9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11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localSheetId="9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C3AD0CD_BF0C_4C4E_9071_158A2F5215E2_.wvu.Rows" localSheetId="6" hidden="1">#REF!,#REF!,#REF!</definedName>
    <definedName name="Z_1C3AD0CD_BF0C_4C4E_9071_158A2F5215E2_.wvu.Rows" localSheetId="5" hidden="1">#REF!,#REF!,#REF!</definedName>
    <definedName name="Z_1C3AD0CD_BF0C_4C4E_9071_158A2F5215E2_.wvu.Rows" hidden="1">#REF!,#REF!,#REF!</definedName>
    <definedName name="Z_2E0EB82A_BE3B_4ECA_8611_80D832075563_.wvu.PrintArea" localSheetId="2" hidden="1">Индексы!$A$2:$A$18</definedName>
    <definedName name="Z_30FEE15E_D26F_11D4_A6F7_00508B6A7686_.wvu.FilterData" localSheetId="8" hidden="1">#REF!</definedName>
    <definedName name="Z_30FEE15E_D26F_11D4_A6F7_00508B6A7686_.wvu.FilterData" localSheetId="6" hidden="1">#REF!</definedName>
    <definedName name="Z_30FEE15E_D26F_11D4_A6F7_00508B6A7686_.wvu.FilterData" localSheetId="5" hidden="1">#REF!</definedName>
    <definedName name="Z_30FEE15E_D26F_11D4_A6F7_00508B6A7686_.wvu.FilterData" localSheetId="9" hidden="1">#REF!</definedName>
    <definedName name="Z_30FEE15E_D26F_11D4_A6F7_00508B6A7686_.wvu.FilterData" hidden="1">#REF!</definedName>
    <definedName name="Z_30FEE15E_D26F_11D4_A6F7_00508B6A7686_.wvu.PrintTitles" localSheetId="6" hidden="1">#REF!</definedName>
    <definedName name="Z_30FEE15E_D26F_11D4_A6F7_00508B6A7686_.wvu.PrintTitles" localSheetId="5" hidden="1">#REF!</definedName>
    <definedName name="Z_30FEE15E_D26F_11D4_A6F7_00508B6A7686_.wvu.PrintTitles" hidden="1">#REF!</definedName>
    <definedName name="Z_3CB7F649_6D79_403C_A120_7082EA4D8EAA_.wvu.Cols" localSheetId="2" hidden="1">Индексы!#REF!</definedName>
    <definedName name="Z_3CB7F649_6D79_403C_A120_7082EA4D8EAA_.wvu.PrintArea" localSheetId="2" hidden="1">Индексы!$A$2:$A$18</definedName>
    <definedName name="Z_4F2CAF20_44F7_4EBC_84EC_D7381D604023_.wvu.PrintArea" localSheetId="2" hidden="1">Индексы!$A$2:$A$20</definedName>
    <definedName name="Z_5A8976FC_6193_442A_B211_BB59DA0E8F30_.wvu.Rows" hidden="1">'[11]Балей ВС+ВК+ПВ'!$6:$7</definedName>
    <definedName name="Z_752614B2_51D5_48EA_BA8A_F3CB2B94D0C1_.wvu.PrintArea" localSheetId="2" hidden="1">Индексы!$A$2:$A$18</definedName>
    <definedName name="Z_752614B2_51D5_48EA_BA8A_F3CB2B94D0C1_.wvu.Rows" localSheetId="2" hidden="1">Индексы!#REF!,Индексы!#REF!</definedName>
    <definedName name="Z_9A8A9A0B_E56E_446D_B6B9_BE2CE6909CE9_.wvu.Cols" localSheetId="2" hidden="1">Индексы!#REF!</definedName>
    <definedName name="Z_9A8A9A0B_E56E_446D_B6B9_BE2CE6909CE9_.wvu.PrintArea" localSheetId="2" hidden="1">Индексы!$A$2:$A$20</definedName>
    <definedName name="Z_9D36926A_641A_4F13_B723_B8714B89DD4C_.wvu.PrintArea" localSheetId="2" hidden="1">Индексы!$A$2:$A$18</definedName>
    <definedName name="Z_9F4E9141_41FC_4B2C_AC1F_EC647474A564_.wvu.PrintArea" localSheetId="8" hidden="1">#REF!</definedName>
    <definedName name="Z_9F4E9141_41FC_4B2C_AC1F_EC647474A564_.wvu.PrintArea" localSheetId="6" hidden="1">#REF!</definedName>
    <definedName name="Z_9F4E9141_41FC_4B2C_AC1F_EC647474A564_.wvu.PrintArea" localSheetId="5" hidden="1">#REF!</definedName>
    <definedName name="Z_9F4E9141_41FC_4B2C_AC1F_EC647474A564_.wvu.PrintArea" localSheetId="9" hidden="1">#REF!</definedName>
    <definedName name="Z_9F4E9141_41FC_4B2C_AC1F_EC647474A564_.wvu.PrintArea" hidden="1">#REF!</definedName>
    <definedName name="Z_9F4E9141_41FC_4B2C_AC1F_EC647474A564_.wvu.Rows" localSheetId="6" hidden="1">#REF!</definedName>
    <definedName name="Z_9F4E9141_41FC_4B2C_AC1F_EC647474A564_.wvu.Rows" localSheetId="5" hidden="1">#REF!</definedName>
    <definedName name="Z_9F4E9141_41FC_4B2C_AC1F_EC647474A564_.wvu.Rows" hidden="1">#REF!</definedName>
    <definedName name="Z_D8F58F94_29AD_4507_AE03_E9C9ADFE227B_.wvu.PrintArea" localSheetId="2" hidden="1">Индексы!$A$2:$A$18</definedName>
    <definedName name="ааа" hidden="1">{#N/A,#N/A,TRUE,"Лист1";#N/A,#N/A,TRUE,"Лист2";#N/A,#N/A,TRUE,"Лист3"}</definedName>
    <definedName name="аааапр" localSheetId="8" hidden="1">{#N/A,#N/A,TRUE,"Лист1";#N/A,#N/A,TRUE,"Лист2";#N/A,#N/A,TRUE,"Лист3"}</definedName>
    <definedName name="аааапр" localSheetId="9" hidden="1">{#N/A,#N/A,TRUE,"Лист1";#N/A,#N/A,TRUE,"Лист2";#N/A,#N/A,TRUE,"Лист3"}</definedName>
    <definedName name="аааапр" localSheetId="3" hidden="1">{#N/A,#N/A,TRUE,"Лист1";#N/A,#N/A,TRUE,"Лист2";#N/A,#N/A,TRUE,"Лист3"}</definedName>
    <definedName name="аааапр" hidden="1">{#N/A,#N/A,TRUE,"Лист1";#N/A,#N/A,TRUE,"Лист2";#N/A,#N/A,TRUE,"Лист3"}</definedName>
    <definedName name="аами" localSheetId="8" hidden="1">{#N/A,#N/A,TRUE,"Лист1";#N/A,#N/A,TRUE,"Лист2";#N/A,#N/A,TRUE,"Лист3"}</definedName>
    <definedName name="аами" localSheetId="9" hidden="1">{#N/A,#N/A,TRUE,"Лист1";#N/A,#N/A,TRUE,"Лист2";#N/A,#N/A,TRUE,"Лист3"}</definedName>
    <definedName name="аами" localSheetId="3" hidden="1">{#N/A,#N/A,TRUE,"Лист1";#N/A,#N/A,TRUE,"Лист2";#N/A,#N/A,TRUE,"Лист3"}</definedName>
    <definedName name="аами" hidden="1">{#N/A,#N/A,TRUE,"Лист1";#N/A,#N/A,TRUE,"Лист2";#N/A,#N/A,TRUE,"Лист3"}</definedName>
    <definedName name="АЗПМШЛВЖ" localSheetId="8" hidden="1">[0]!P5_T1_Protect,[0]!P6_T1_Protect,[0]!P7_T1_Protect,[0]!P8_T1_Protect,[0]!P9_T1_Protect,[0]!P10_T1_Protect,[0]!P11_T1_Protect,[0]!P12_T1_Protect,[0]!P13_T1_Protect,[0]!P14_T1_Protect</definedName>
    <definedName name="АЗПМШЛВЖ" localSheetId="9" hidden="1">#N/A</definedName>
    <definedName name="АЗПМШЛВЖ" localSheetId="3" hidden="1">P5_T1_Protect,P6_T1_Protect,P7_T1_Protect,P8_T1_Protect,P9_T1_Protect,P10_T1_Protect,P11_T1_Protect,P12_T1_Protect,P13_T1_Protect,P14_T1_Protect</definedName>
    <definedName name="АЗПМШЛВЖ" hidden="1">#N/A</definedName>
    <definedName name="апе" localSheetId="8" hidden="1">{#N/A,#N/A,TRUE,"Лист1";#N/A,#N/A,TRUE,"Лист2";#N/A,#N/A,TRUE,"Лист3"}</definedName>
    <definedName name="апе" localSheetId="9" hidden="1">{#N/A,#N/A,TRUE,"Лист1";#N/A,#N/A,TRUE,"Лист2";#N/A,#N/A,TRUE,"Лист3"}</definedName>
    <definedName name="апе" localSheetId="3" hidden="1">{#N/A,#N/A,TRUE,"Лист1";#N/A,#N/A,TRUE,"Лист2";#N/A,#N/A,TRUE,"Лист3"}</definedName>
    <definedName name="апе" hidden="1">{#N/A,#N/A,TRUE,"Лист1";#N/A,#N/A,TRUE,"Лист2";#N/A,#N/A,TRUE,"Лист3"}</definedName>
    <definedName name="блблб" localSheetId="8" hidden="1">{#N/A,#N/A,TRUE,"Лист1";#N/A,#N/A,TRUE,"Лист2";#N/A,#N/A,TRUE,"Лист3"}</definedName>
    <definedName name="блблб" localSheetId="9" hidden="1">{#N/A,#N/A,TRUE,"Лист1";#N/A,#N/A,TRUE,"Лист2";#N/A,#N/A,TRUE,"Лист3"}</definedName>
    <definedName name="блблб" hidden="1">{#N/A,#N/A,TRUE,"Лист1";#N/A,#N/A,TRUE,"Лист2";#N/A,#N/A,TRUE,"Лист3"}</definedName>
    <definedName name="блблблюдюд" localSheetId="8" hidden="1">{#N/A,#N/A,TRUE,"Лист1";#N/A,#N/A,TRUE,"Лист2";#N/A,#N/A,TRUE,"Лист3"}</definedName>
    <definedName name="блблблюдюд" localSheetId="9" hidden="1">{#N/A,#N/A,TRUE,"Лист1";#N/A,#N/A,TRUE,"Лист2";#N/A,#N/A,TRUE,"Лист3"}</definedName>
    <definedName name="блблблюдюд" hidden="1">{#N/A,#N/A,TRUE,"Лист1";#N/A,#N/A,TRUE,"Лист2";#N/A,#N/A,TRUE,"Лист3"}</definedName>
    <definedName name="вавав" localSheetId="8" hidden="1">{#N/A,#N/A,TRUE,"Лист1";#N/A,#N/A,TRUE,"Лист2";#N/A,#N/A,TRUE,"Лист3"}</definedName>
    <definedName name="вавав" localSheetId="9" hidden="1">{#N/A,#N/A,TRUE,"Лист1";#N/A,#N/A,TRUE,"Лист2";#N/A,#N/A,TRUE,"Лист3"}</definedName>
    <definedName name="вавав" hidden="1">{#N/A,#N/A,TRUE,"Лист1";#N/A,#N/A,TRUE,"Лист2";#N/A,#N/A,TRUE,"Лист3"}</definedName>
    <definedName name="вавава" localSheetId="8" hidden="1">{#N/A,#N/A,TRUE,"Лист1";#N/A,#N/A,TRUE,"Лист2";#N/A,#N/A,TRUE,"Лист3"}</definedName>
    <definedName name="вавава" localSheetId="9" hidden="1">{#N/A,#N/A,TRUE,"Лист1";#N/A,#N/A,TRUE,"Лист2";#N/A,#N/A,TRUE,"Лист3"}</definedName>
    <definedName name="вавава" hidden="1">{#N/A,#N/A,TRUE,"Лист1";#N/A,#N/A,TRUE,"Лист2";#N/A,#N/A,TRUE,"Лист3"}</definedName>
    <definedName name="витт" localSheetId="8" hidden="1">{#N/A,#N/A,TRUE,"Лист1";#N/A,#N/A,TRUE,"Лист2";#N/A,#N/A,TRUE,"Лист3"}</definedName>
    <definedName name="витт" localSheetId="9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hidden="1">{#N/A,#N/A,TRUE,"Лист1";#N/A,#N/A,TRUE,"Лист2";#N/A,#N/A,TRUE,"Лист3"}</definedName>
    <definedName name="вмывф" localSheetId="8" hidden="1">{#N/A,#N/A,TRUE,"Лист1";#N/A,#N/A,TRUE,"Лист2";#N/A,#N/A,TRUE,"Лист3"}</definedName>
    <definedName name="вмывф" localSheetId="9" hidden="1">{#N/A,#N/A,TRUE,"Лист1";#N/A,#N/A,TRUE,"Лист2";#N/A,#N/A,TRUE,"Лист3"}</definedName>
    <definedName name="вмывф" localSheetId="3" hidden="1">{#N/A,#N/A,TRUE,"Лист1";#N/A,#N/A,TRUE,"Лист2";#N/A,#N/A,TRUE,"Лист3"}</definedName>
    <definedName name="вмывф" hidden="1">{#N/A,#N/A,TRUE,"Лист1";#N/A,#N/A,TRUE,"Лист2";#N/A,#N/A,TRUE,"Лист3"}</definedName>
    <definedName name="водичка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11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localSheetId="9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ггг" localSheetId="8" hidden="1">{#N/A,#N/A,TRUE,"Лист1";#N/A,#N/A,TRUE,"Лист2";#N/A,#N/A,TRUE,"Лист3"}</definedName>
    <definedName name="гггг" localSheetId="9" hidden="1">{#N/A,#N/A,TRUE,"Лист1";#N/A,#N/A,TRUE,"Лист2";#N/A,#N/A,TRUE,"Лист3"}</definedName>
    <definedName name="гггг" localSheetId="3" hidden="1">{#N/A,#N/A,TRUE,"Лист1";#N/A,#N/A,TRUE,"Лист2";#N/A,#N/A,TRUE,"Лист3"}</definedName>
    <definedName name="гггг" hidden="1">{#N/A,#N/A,TRUE,"Лист1";#N/A,#N/A,TRUE,"Лист2";#N/A,#N/A,TRUE,"Лист3"}</definedName>
    <definedName name="ггггг" localSheetId="8" hidden="1">{#N/A,#N/A,TRUE,"Лист1";#N/A,#N/A,TRUE,"Лист2";#N/A,#N/A,TRUE,"Лист3"}</definedName>
    <definedName name="ггггг" localSheetId="9" hidden="1">{#N/A,#N/A,TRUE,"Лист1";#N/A,#N/A,TRUE,"Лист2";#N/A,#N/A,TRUE,"Лист3"}</definedName>
    <definedName name="ггггг" hidden="1">{#N/A,#N/A,TRUE,"Лист1";#N/A,#N/A,TRUE,"Лист2";#N/A,#N/A,TRUE,"Лист3"}</definedName>
    <definedName name="ггшгш" localSheetId="8" hidden="1">{#N/A,#N/A,TRUE,"Лист1";#N/A,#N/A,TRUE,"Лист2";#N/A,#N/A,TRUE,"Лист3"}</definedName>
    <definedName name="ггшгш" localSheetId="9" hidden="1">{#N/A,#N/A,TRUE,"Лист1";#N/A,#N/A,TRUE,"Лист2";#N/A,#N/A,TRUE,"Лист3"}</definedName>
    <definedName name="ггшгш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11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localSheetId="9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11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localSheetId="9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8" hidden="1">{#N/A,#N/A,TRUE,"Лист1";#N/A,#N/A,TRUE,"Лист2";#N/A,#N/A,TRUE,"Лист3"}</definedName>
    <definedName name="гшгш" localSheetId="9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hidden="1">{#N/A,#N/A,TRUE,"Лист1";#N/A,#N/A,TRUE,"Лист2";#N/A,#N/A,TRUE,"Лист3"}</definedName>
    <definedName name="гшгшгш" localSheetId="8" hidden="1">{#N/A,#N/A,TRUE,"Лист1";#N/A,#N/A,TRUE,"Лист2";#N/A,#N/A,TRUE,"Лист3"}</definedName>
    <definedName name="гшгшгш" localSheetId="9" hidden="1">{#N/A,#N/A,TRUE,"Лист1";#N/A,#N/A,TRUE,"Лист2";#N/A,#N/A,TRUE,"Лист3"}</definedName>
    <definedName name="гшгшгш" hidden="1">{#N/A,#N/A,TRUE,"Лист1";#N/A,#N/A,TRUE,"Лист2";#N/A,#N/A,TRUE,"Лист3"}</definedName>
    <definedName name="гщгшгшщзщ" localSheetId="4" hidden="1">{#N/A,#N/A,TRUE,"Лист1";#N/A,#N/A,TRUE,"Лист2";#N/A,#N/A,TRUE,"Лист3"}</definedName>
    <definedName name="гщгшгшщзщ" localSheetId="11" hidden="1">{#N/A,#N/A,TRUE,"Лист1";#N/A,#N/A,TRUE,"Лист2";#N/A,#N/A,TRUE,"Лист3"}</definedName>
    <definedName name="гщгшгшщзщ" localSheetId="8" hidden="1">{#N/A,#N/A,TRUE,"Лист1";#N/A,#N/A,TRUE,"Лист2";#N/A,#N/A,TRUE,"Лист3"}</definedName>
    <definedName name="гщгшгшщзщ" localSheetId="9" hidden="1">{#N/A,#N/A,TRUE,"Лист1";#N/A,#N/A,TRUE,"Лист2";#N/A,#N/A,TRUE,"Лист3"}</definedName>
    <definedName name="гщгшгшщзщ" localSheetId="3" hidden="1">{#N/A,#N/A,TRUE,"Лист1";#N/A,#N/A,TRUE,"Лист2";#N/A,#N/A,TRUE,"Лист3"}</definedName>
    <definedName name="гщгшгшщзщ" hidden="1">{#N/A,#N/A,TRUE,"Лист1";#N/A,#N/A,TRUE,"Лист2";#N/A,#N/A,TRUE,"Лист3"}</definedName>
    <definedName name="дддд" localSheetId="8" hidden="1">{#N/A,#N/A,TRUE,"Лист1";#N/A,#N/A,TRUE,"Лист2";#N/A,#N/A,TRUE,"Лист3"}</definedName>
    <definedName name="дддд" localSheetId="9" hidden="1">{#N/A,#N/A,TRUE,"Лист1";#N/A,#N/A,TRUE,"Лист2";#N/A,#N/A,TRUE,"Лист3"}</definedName>
    <definedName name="дддд" hidden="1">{#N/A,#N/A,TRUE,"Лист1";#N/A,#N/A,TRUE,"Лист2";#N/A,#N/A,TRUE,"Лист3"}</definedName>
    <definedName name="длрлопрорп" localSheetId="8" hidden="1">{#N/A,#N/A,TRUE,"Лист1";#N/A,#N/A,TRUE,"Лист2";#N/A,#N/A,TRUE,"Лист3"}</definedName>
    <definedName name="длрлопрорп" hidden="1">{#N/A,#N/A,TRUE,"Лист1";#N/A,#N/A,TRUE,"Лист2";#N/A,#N/A,TRUE,"Лист3"}</definedName>
    <definedName name="длш" localSheetId="8" hidden="1">{#N/A,#N/A,TRUE,"Лист1";#N/A,#N/A,TRUE,"Лист2";#N/A,#N/A,TRUE,"Лист3"}</definedName>
    <definedName name="длш" localSheetId="9" hidden="1">{#N/A,#N/A,TRUE,"Лист1";#N/A,#N/A,TRUE,"Лист2";#N/A,#N/A,TRUE,"Лист3"}</definedName>
    <definedName name="длш" localSheetId="3" hidden="1">{#N/A,#N/A,TRUE,"Лист1";#N/A,#N/A,TRUE,"Лист2";#N/A,#N/A,TRUE,"Лист3"}</definedName>
    <definedName name="длш" hidden="1">{#N/A,#N/A,TRUE,"Лист1";#N/A,#N/A,TRUE,"Лист2";#N/A,#N/A,TRUE,"Лист3"}</definedName>
    <definedName name="дол" localSheetId="8" hidden="1">{#N/A,#N/A,TRUE,"Лист1";#N/A,#N/A,TRUE,"Лист2";#N/A,#N/A,TRUE,"Лист3"}</definedName>
    <definedName name="дол" localSheetId="9" hidden="1">{#N/A,#N/A,TRUE,"Лист1";#N/A,#N/A,TRUE,"Лист2";#N/A,#N/A,TRUE,"Лист3"}</definedName>
    <definedName name="дол" localSheetId="3" hidden="1">{#N/A,#N/A,TRUE,"Лист1";#N/A,#N/A,TRUE,"Лист2";#N/A,#N/A,TRUE,"Лист3"}</definedName>
    <definedName name="дол" hidden="1">{#N/A,#N/A,TRUE,"Лист1";#N/A,#N/A,TRUE,"Лист2";#N/A,#N/A,TRUE,"Лист3"}</definedName>
    <definedName name="еееен" localSheetId="8" hidden="1">{#N/A,#N/A,TRUE,"Лист1";#N/A,#N/A,TRUE,"Лист2";#N/A,#N/A,TRUE,"Лист3"}</definedName>
    <definedName name="еееен" localSheetId="9" hidden="1">{#N/A,#N/A,TRUE,"Лист1";#N/A,#N/A,TRUE,"Лист2";#N/A,#N/A,TRUE,"Лист3"}</definedName>
    <definedName name="еееен" hidden="1">{#N/A,#N/A,TRUE,"Лист1";#N/A,#N/A,TRUE,"Лист2";#N/A,#N/A,TRUE,"Лист3"}</definedName>
    <definedName name="еененен" localSheetId="8" hidden="1">{#N/A,#N/A,TRUE,"Лист1";#N/A,#N/A,TRUE,"Лист2";#N/A,#N/A,TRUE,"Лист3"}</definedName>
    <definedName name="еененен" localSheetId="9" hidden="1">{#N/A,#N/A,TRUE,"Лист1";#N/A,#N/A,TRUE,"Лист2";#N/A,#N/A,TRUE,"Лист3"}</definedName>
    <definedName name="еененен" hidden="1">{#N/A,#N/A,TRUE,"Лист1";#N/A,#N/A,TRUE,"Лист2";#N/A,#N/A,TRUE,"Лист3"}</definedName>
    <definedName name="еререр" localSheetId="8" hidden="1">{#N/A,#N/A,TRUE,"Лист1";#N/A,#N/A,TRUE,"Лист2";#N/A,#N/A,TRUE,"Лист3"}</definedName>
    <definedName name="еререр" localSheetId="9" hidden="1">{#N/A,#N/A,TRUE,"Лист1";#N/A,#N/A,TRUE,"Лист2";#N/A,#N/A,TRUE,"Лист3"}</definedName>
    <definedName name="еререр" hidden="1">{#N/A,#N/A,TRUE,"Лист1";#N/A,#N/A,TRUE,"Лист2";#N/A,#N/A,TRUE,"Лист3"}</definedName>
    <definedName name="жэпдод" localSheetId="8" hidden="1">{#N/A,#N/A,TRUE,"Лист1";#N/A,#N/A,TRUE,"Лист2";#N/A,#N/A,TRUE,"Лист3"}</definedName>
    <definedName name="жэпдод" localSheetId="9" hidden="1">{#N/A,#N/A,TRUE,"Лист1";#N/A,#N/A,TRUE,"Лист2";#N/A,#N/A,TRUE,"Лист3"}</definedName>
    <definedName name="жэпдод" localSheetId="3" hidden="1">{#N/A,#N/A,TRUE,"Лист1";#N/A,#N/A,TRUE,"Лист2";#N/A,#N/A,TRUE,"Лист3"}</definedName>
    <definedName name="жэпдод" hidden="1">{#N/A,#N/A,TRUE,"Лист1";#N/A,#N/A,TRUE,"Лист2";#N/A,#N/A,TRUE,"Лист3"}</definedName>
    <definedName name="Затраты" localSheetId="8" hidden="1">{#N/A,#N/A,TRUE,"Лист1";#N/A,#N/A,TRUE,"Лист2";#N/A,#N/A,TRUE,"Лист3"}</definedName>
    <definedName name="Затраты" localSheetId="9" hidden="1">{#N/A,#N/A,TRUE,"Лист1";#N/A,#N/A,TRUE,"Лист2";#N/A,#N/A,TRUE,"Лист3"}</definedName>
    <definedName name="Затраты" localSheetId="3" hidden="1">{#N/A,#N/A,TRUE,"Лист1";#N/A,#N/A,TRUE,"Лист2";#N/A,#N/A,TRUE,"Лист3"}</definedName>
    <definedName name="Затраты" hidden="1">{#N/A,#N/A,TRUE,"Лист1";#N/A,#N/A,TRUE,"Лист2";#N/A,#N/A,TRUE,"Лист3"}</definedName>
    <definedName name="згшекв" localSheetId="4" hidden="1">{#N/A,#N/A,TRUE,"Лист1";#N/A,#N/A,TRUE,"Лист2";#N/A,#N/A,TRUE,"Лист3"}</definedName>
    <definedName name="згшекв" localSheetId="11" hidden="1">{#N/A,#N/A,TRUE,"Лист1";#N/A,#N/A,TRUE,"Лист2";#N/A,#N/A,TRUE,"Лист3"}</definedName>
    <definedName name="згшекв" localSheetId="8" hidden="1">{#N/A,#N/A,TRUE,"Лист1";#N/A,#N/A,TRUE,"Лист2";#N/A,#N/A,TRUE,"Лист3"}</definedName>
    <definedName name="згшекв" localSheetId="9" hidden="1">{#N/A,#N/A,TRUE,"Лист1";#N/A,#N/A,TRUE,"Лист2";#N/A,#N/A,TRUE,"Лист3"}</definedName>
    <definedName name="згшекв" localSheetId="3" hidden="1">{#N/A,#N/A,TRUE,"Лист1";#N/A,#N/A,TRUE,"Лист2";#N/A,#N/A,TRUE,"Лист3"}</definedName>
    <definedName name="згшекв" hidden="1">{#N/A,#N/A,TRUE,"Лист1";#N/A,#N/A,TRUE,"Лист2";#N/A,#N/A,TRUE,"Лист3"}</definedName>
    <definedName name="ййй" localSheetId="8" hidden="1">{#N/A,#N/A,TRUE,"Лист1";#N/A,#N/A,TRUE,"Лист2";#N/A,#N/A,TRUE,"Лист3"}</definedName>
    <definedName name="ййй" localSheetId="9" hidden="1">{#N/A,#N/A,TRUE,"Лист1";#N/A,#N/A,TRUE,"Лист2";#N/A,#N/A,TRUE,"Лист3"}</definedName>
    <definedName name="ййй" hidden="1">{#N/A,#N/A,TRUE,"Лист1";#N/A,#N/A,TRUE,"Лист2";#N/A,#N/A,TRUE,"Лист3"}</definedName>
    <definedName name="ййййй" localSheetId="8" hidden="1">{#N/A,#N/A,TRUE,"Лист1";#N/A,#N/A,TRUE,"Лист2";#N/A,#N/A,TRUE,"Лист3"}</definedName>
    <definedName name="ййййй" localSheetId="9" hidden="1">{#N/A,#N/A,TRUE,"Лист1";#N/A,#N/A,TRUE,"Лист2";#N/A,#N/A,TRUE,"Лист3"}</definedName>
    <definedName name="ййййй" localSheetId="3" hidden="1">{#N/A,#N/A,TRUE,"Лист1";#N/A,#N/A,TRUE,"Лист2";#N/A,#N/A,TRUE,"Лист3"}</definedName>
    <definedName name="ййййй" hidden="1">{#N/A,#N/A,TRUE,"Лист1";#N/A,#N/A,TRUE,"Лист2";#N/A,#N/A,TRUE,"Лист3"}</definedName>
    <definedName name="ииипп" localSheetId="8" hidden="1">{#N/A,#N/A,TRUE,"Лист1";#N/A,#N/A,TRUE,"Лист2";#N/A,#N/A,TRUE,"Лист3"}</definedName>
    <definedName name="ииипп" localSheetId="9" hidden="1">{#N/A,#N/A,TRUE,"Лист1";#N/A,#N/A,TRUE,"Лист2";#N/A,#N/A,TRUE,"Лист3"}</definedName>
    <definedName name="ииипп" hidden="1">{#N/A,#N/A,TRUE,"Лист1";#N/A,#N/A,TRUE,"Лист2";#N/A,#N/A,TRUE,"Лист3"}</definedName>
    <definedName name="илья" localSheetId="8" hidden="1">{#N/A,#N/A,TRUE,"Лист1";#N/A,#N/A,TRUE,"Лист2";#N/A,#N/A,TRUE,"Лист3"}</definedName>
    <definedName name="илья" localSheetId="9" hidden="1">{#N/A,#N/A,TRUE,"Лист1";#N/A,#N/A,TRUE,"Лист2";#N/A,#N/A,TRUE,"Лист3"}</definedName>
    <definedName name="илья" localSheetId="3" hidden="1">{#N/A,#N/A,TRUE,"Лист1";#N/A,#N/A,TRUE,"Лист2";#N/A,#N/A,TRUE,"Лист3"}</definedName>
    <definedName name="илья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11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localSheetId="9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и" localSheetId="8" hidden="1">{#N/A,#N/A,TRUE,"Лист1";#N/A,#N/A,TRUE,"Лист2";#N/A,#N/A,TRUE,"Лист3"}</definedName>
    <definedName name="ити" localSheetId="9" hidden="1">{#N/A,#N/A,TRUE,"Лист1";#N/A,#N/A,TRUE,"Лист2";#N/A,#N/A,TRUE,"Лист3"}</definedName>
    <definedName name="ити" localSheetId="3" hidden="1">{#N/A,#N/A,TRUE,"Лист1";#N/A,#N/A,TRUE,"Лист2";#N/A,#N/A,TRUE,"Лист3"}</definedName>
    <definedName name="ити" hidden="1">{#N/A,#N/A,TRUE,"Лист1";#N/A,#N/A,TRUE,"Лист2";#N/A,#N/A,TRUE,"Лист3"}</definedName>
    <definedName name="ито" localSheetId="8" hidden="1">{#N/A,#N/A,TRUE,"Лист1";#N/A,#N/A,TRUE,"Лист2";#N/A,#N/A,TRUE,"Лист3"}</definedName>
    <definedName name="ито" localSheetId="9" hidden="1">{#N/A,#N/A,TRUE,"Лист1";#N/A,#N/A,TRUE,"Лист2";#N/A,#N/A,TRUE,"Лист3"}</definedName>
    <definedName name="ито" localSheetId="3" hidden="1">{#N/A,#N/A,TRUE,"Лист1";#N/A,#N/A,TRUE,"Лист2";#N/A,#N/A,TRUE,"Лист3"}</definedName>
    <definedName name="ито" hidden="1">{#N/A,#N/A,TRUE,"Лист1";#N/A,#N/A,TRUE,"Лист2";#N/A,#N/A,TRUE,"Лист3"}</definedName>
    <definedName name="йц3кпйукпм" localSheetId="8" hidden="1">{#N/A,#N/A,TRUE,"Лист1";#N/A,#N/A,TRUE,"Лист2";#N/A,#N/A,TRUE,"Лист3"}</definedName>
    <definedName name="йц3кпйукпм" localSheetId="9" hidden="1">{#N/A,#N/A,TRUE,"Лист1";#N/A,#N/A,TRUE,"Лист2";#N/A,#N/A,TRUE,"Лист3"}</definedName>
    <definedName name="йц3кпйукпм" localSheetId="3" hidden="1">{#N/A,#N/A,TRUE,"Лист1";#N/A,#N/A,TRUE,"Лист2";#N/A,#N/A,TRUE,"Лист3"}</definedName>
    <definedName name="йц3кпйукпм" hidden="1">{#N/A,#N/A,TRUE,"Лист1";#N/A,#N/A,TRUE,"Лист2";#N/A,#N/A,TRUE,"Лист3"}</definedName>
    <definedName name="йцйцйцв" localSheetId="8" hidden="1">{#N/A,#N/A,TRUE,"Лист1";#N/A,#N/A,TRUE,"Лист2";#N/A,#N/A,TRUE,"Лист3"}</definedName>
    <definedName name="йцйцйцв" localSheetId="9" hidden="1">{#N/A,#N/A,TRUE,"Лист1";#N/A,#N/A,TRUE,"Лист2";#N/A,#N/A,TRUE,"Лист3"}</definedName>
    <definedName name="йцйцйцв" hidden="1">{#N/A,#N/A,TRUE,"Лист1";#N/A,#N/A,TRUE,"Лист2";#N/A,#N/A,TRUE,"Лист3"}</definedName>
    <definedName name="кекекк" localSheetId="8" hidden="1">{#N/A,#N/A,TRUE,"Лист1";#N/A,#N/A,TRUE,"Лист2";#N/A,#N/A,TRUE,"Лист3"}</definedName>
    <definedName name="кекекк" localSheetId="9" hidden="1">{#N/A,#N/A,TRUE,"Лист1";#N/A,#N/A,TRUE,"Лист2";#N/A,#N/A,TRUE,"Лист3"}</definedName>
    <definedName name="кекекк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11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localSheetId="9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еке" localSheetId="8" hidden="1">{#N/A,#N/A,TRUE,"Лист1";#N/A,#N/A,TRUE,"Лист2";#N/A,#N/A,TRUE,"Лист3"}</definedName>
    <definedName name="ккеке" localSheetId="9" hidden="1">{#N/A,#N/A,TRUE,"Лист1";#N/A,#N/A,TRUE,"Лист2";#N/A,#N/A,TRUE,"Лист3"}</definedName>
    <definedName name="ккеке" hidden="1">{#N/A,#N/A,TRUE,"Лист1";#N/A,#N/A,TRUE,"Лист2";#N/A,#N/A,TRUE,"Лист3"}</definedName>
    <definedName name="ккеу" localSheetId="8" hidden="1">{#N/A,#N/A,TRUE,"Лист1";#N/A,#N/A,TRUE,"Лист2";#N/A,#N/A,TRUE,"Лист3"}</definedName>
    <definedName name="ккеу" localSheetId="9" hidden="1">{#N/A,#N/A,TRUE,"Лист1";#N/A,#N/A,TRUE,"Лист2";#N/A,#N/A,TRUE,"Лист3"}</definedName>
    <definedName name="ккеу" hidden="1">{#N/A,#N/A,TRUE,"Лист1";#N/A,#N/A,TRUE,"Лист2";#N/A,#N/A,TRUE,"Лист3"}</definedName>
    <definedName name="кку" localSheetId="8" hidden="1">{#N/A,#N/A,TRUE,"Лист1";#N/A,#N/A,TRUE,"Лист2";#N/A,#N/A,TRUE,"Лист3"}</definedName>
    <definedName name="кку" localSheetId="9" hidden="1">{#N/A,#N/A,TRUE,"Лист1";#N/A,#N/A,TRUE,"Лист2";#N/A,#N/A,TRUE,"Лист3"}</definedName>
    <definedName name="кку" hidden="1">{#N/A,#N/A,TRUE,"Лист1";#N/A,#N/A,TRUE,"Лист2";#N/A,#N/A,TRUE,"Лист3"}</definedName>
    <definedName name="коэф" localSheetId="8" hidden="1">{#N/A,#N/A,TRUE,"Лист1";#N/A,#N/A,TRUE,"Лист2";#N/A,#N/A,TRUE,"Лист3"}</definedName>
    <definedName name="коэф" hidden="1">{#N/A,#N/A,TRUE,"Лист1";#N/A,#N/A,TRUE,"Лист2";#N/A,#N/A,TRUE,"Лист3"}</definedName>
    <definedName name="КППППщотдлотююбы" localSheetId="8" hidden="1">{#N/A,#N/A,TRUE,"Лист1";#N/A,#N/A,TRUE,"Лист2";#N/A,#N/A,TRUE,"Лист3"}</definedName>
    <definedName name="КППППщотдлотююбы" localSheetId="9" hidden="1">{#N/A,#N/A,TRUE,"Лист1";#N/A,#N/A,TRUE,"Лист2";#N/A,#N/A,TRUE,"Лист3"}</definedName>
    <definedName name="КППППщотдлотююбы" localSheetId="3" hidden="1">{#N/A,#N/A,TRUE,"Лист1";#N/A,#N/A,TRUE,"Лист2";#N/A,#N/A,TRUE,"Лист3"}</definedName>
    <definedName name="КППППщотдлотююбы" hidden="1">{#N/A,#N/A,TRUE,"Лист1";#N/A,#N/A,TRUE,"Лист2";#N/A,#N/A,TRUE,"Лист3"}</definedName>
    <definedName name="лглгл" localSheetId="8" hidden="1">{#N/A,#N/A,TRUE,"Лист1";#N/A,#N/A,TRUE,"Лист2";#N/A,#N/A,TRUE,"Лист3"}</definedName>
    <definedName name="лглгл" localSheetId="9" hidden="1">{#N/A,#N/A,TRUE,"Лист1";#N/A,#N/A,TRUE,"Лист2";#N/A,#N/A,TRUE,"Лист3"}</definedName>
    <definedName name="лглгл" hidden="1">{#N/A,#N/A,TRUE,"Лист1";#N/A,#N/A,TRUE,"Лист2";#N/A,#N/A,TRUE,"Лист3"}</definedName>
    <definedName name="ллллл" localSheetId="8" hidden="1">{#N/A,#N/A,TRUE,"Лист1";#N/A,#N/A,TRUE,"Лист2";#N/A,#N/A,TRUE,"Лист3"}</definedName>
    <definedName name="ллллл" localSheetId="9" hidden="1">{#N/A,#N/A,TRUE,"Лист1";#N/A,#N/A,TRUE,"Лист2";#N/A,#N/A,TRUE,"Лист3"}</definedName>
    <definedName name="ллллл" hidden="1">{#N/A,#N/A,TRUE,"Лист1";#N/A,#N/A,TRUE,"Лист2";#N/A,#N/A,TRUE,"Лист3"}</definedName>
    <definedName name="лшлшл" localSheetId="8" hidden="1">{#N/A,#N/A,TRUE,"Лист1";#N/A,#N/A,TRUE,"Лист2";#N/A,#N/A,TRUE,"Лист3"}</definedName>
    <definedName name="лшлшл" localSheetId="9" hidden="1">{#N/A,#N/A,TRUE,"Лист1";#N/A,#N/A,TRUE,"Лист2";#N/A,#N/A,TRUE,"Лист3"}</definedName>
    <definedName name="лшлшл" hidden="1">{#N/A,#N/A,TRUE,"Лист1";#N/A,#N/A,TRUE,"Лист2";#N/A,#N/A,TRUE,"Лист3"}</definedName>
    <definedName name="лщжо" localSheetId="8" hidden="1">{#N/A,#N/A,TRUE,"Лист1";#N/A,#N/A,TRUE,"Лист2";#N/A,#N/A,TRUE,"Лист3"}</definedName>
    <definedName name="лщжо" localSheetId="9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hidden="1">{#N/A,#N/A,TRUE,"Лист1";#N/A,#N/A,TRUE,"Лист2";#N/A,#N/A,TRUE,"Лист3"}</definedName>
    <definedName name="мамама" localSheetId="8" hidden="1">{#N/A,#N/A,TRUE,"Лист1";#N/A,#N/A,TRUE,"Лист2";#N/A,#N/A,TRUE,"Лист3"}</definedName>
    <definedName name="мамама" localSheetId="9" hidden="1">{#N/A,#N/A,TRUE,"Лист1";#N/A,#N/A,TRUE,"Лист2";#N/A,#N/A,TRUE,"Лист3"}</definedName>
    <definedName name="мамама" hidden="1">{#N/A,#N/A,TRUE,"Лист1";#N/A,#N/A,TRUE,"Лист2";#N/A,#N/A,TRUE,"Лист3"}</definedName>
    <definedName name="миара" localSheetId="4" hidden="1">{#N/A,#N/A,TRUE,"Лист1";#N/A,#N/A,TRUE,"Лист2";#N/A,#N/A,TRUE,"Лист3"}</definedName>
    <definedName name="миара" localSheetId="11" hidden="1">{#N/A,#N/A,TRUE,"Лист1";#N/A,#N/A,TRUE,"Лист2";#N/A,#N/A,TRUE,"Лист3"}</definedName>
    <definedName name="миара" localSheetId="8" hidden="1">{#N/A,#N/A,TRUE,"Лист1";#N/A,#N/A,TRUE,"Лист2";#N/A,#N/A,TRUE,"Лист3"}</definedName>
    <definedName name="миара" localSheetId="9" hidden="1">{#N/A,#N/A,TRUE,"Лист1";#N/A,#N/A,TRUE,"Лист2";#N/A,#N/A,TRUE,"Лист3"}</definedName>
    <definedName name="миара" localSheetId="3" hidden="1">{#N/A,#N/A,TRUE,"Лист1";#N/A,#N/A,TRUE,"Лист2";#N/A,#N/A,TRUE,"Лист3"}</definedName>
    <definedName name="миара" hidden="1">{#N/A,#N/A,TRUE,"Лист1";#N/A,#N/A,TRUE,"Лист2";#N/A,#N/A,TRUE,"Лист3"}</definedName>
    <definedName name="ммммм" localSheetId="8" hidden="1">{#N/A,#N/A,TRUE,"Лист1";#N/A,#N/A,TRUE,"Лист2";#N/A,#N/A,TRUE,"Лист3"}</definedName>
    <definedName name="ммммм" hidden="1">{#N/A,#N/A,TRUE,"Лист1";#N/A,#N/A,TRUE,"Лист2";#N/A,#N/A,TRUE,"Лист3"}</definedName>
    <definedName name="ншш" localSheetId="8" hidden="1">{#N/A,#N/A,TRUE,"Лист1";#N/A,#N/A,TRUE,"Лист2";#N/A,#N/A,TRUE,"Лист3"}</definedName>
    <definedName name="ншш" localSheetId="9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8">'Иные величины'!$A$1:$E$17</definedName>
    <definedName name="_xlnm.Print_Area" localSheetId="9">'Сведения ТС '!$A$1:$Y$15</definedName>
    <definedName name="_xlnm.Print_Area" localSheetId="1">ЭЭ!$A$1:$O$77</definedName>
    <definedName name="оне" localSheetId="8" hidden="1">{#N/A,#N/A,TRUE,"Лист1";#N/A,#N/A,TRUE,"Лист2";#N/A,#N/A,TRUE,"Лист3"}</definedName>
    <definedName name="оне" localSheetId="9" hidden="1">{#N/A,#N/A,TRUE,"Лист1";#N/A,#N/A,TRUE,"Лист2";#N/A,#N/A,TRUE,"Лист3"}</definedName>
    <definedName name="оне" hidden="1">{#N/A,#N/A,TRUE,"Лист1";#N/A,#N/A,TRUE,"Лист2";#N/A,#N/A,TRUE,"Лист3"}</definedName>
    <definedName name="онк" localSheetId="6" hidden="1">#REF!</definedName>
    <definedName name="онк" localSheetId="5" hidden="1">#REF!</definedName>
    <definedName name="онк" hidden="1">#REF!</definedName>
    <definedName name="оооррр" localSheetId="8" hidden="1">{#N/A,#N/A,TRUE,"Лист1";#N/A,#N/A,TRUE,"Лист2";#N/A,#N/A,TRUE,"Лист3"}</definedName>
    <definedName name="оооррр" localSheetId="9" hidden="1">{#N/A,#N/A,TRUE,"Лист1";#N/A,#N/A,TRUE,"Лист2";#N/A,#N/A,TRUE,"Лист3"}</definedName>
    <definedName name="оооррр" hidden="1">{#N/A,#N/A,TRUE,"Лист1";#N/A,#N/A,TRUE,"Лист2";#N/A,#N/A,TRUE,"Лист3"}</definedName>
    <definedName name="оороро" localSheetId="8" hidden="1">{#N/A,#N/A,TRUE,"Лист1";#N/A,#N/A,TRUE,"Лист2";#N/A,#N/A,TRUE,"Лист3"}</definedName>
    <definedName name="оороро" localSheetId="9" hidden="1">{#N/A,#N/A,TRUE,"Лист1";#N/A,#N/A,TRUE,"Лист2";#N/A,#N/A,TRUE,"Лист3"}</definedName>
    <definedName name="оороро" hidden="1">{#N/A,#N/A,TRUE,"Лист1";#N/A,#N/A,TRUE,"Лист2";#N/A,#N/A,TRUE,"Лист3"}</definedName>
    <definedName name="орл" localSheetId="8" hidden="1">{#N/A,#N/A,TRUE,"Лист1";#N/A,#N/A,TRUE,"Лист2";#N/A,#N/A,TRUE,"Лист3"}</definedName>
    <definedName name="орл" localSheetId="9" hidden="1">{#N/A,#N/A,TRUE,"Лист1";#N/A,#N/A,TRUE,"Лист2";#N/A,#N/A,TRUE,"Лист3"}</definedName>
    <definedName name="орл" localSheetId="3" hidden="1">{#N/A,#N/A,TRUE,"Лист1";#N/A,#N/A,TRUE,"Лист2";#N/A,#N/A,TRUE,"Лист3"}</definedName>
    <definedName name="орл" hidden="1">{#N/A,#N/A,TRUE,"Лист1";#N/A,#N/A,TRUE,"Лист2";#N/A,#N/A,TRUE,"Лист3"}</definedName>
    <definedName name="орррррррр" localSheetId="8" hidden="1">{#N/A,#N/A,TRUE,"Лист1";#N/A,#N/A,TRUE,"Лист2";#N/A,#N/A,TRUE,"Лист3"}</definedName>
    <definedName name="орррррррр" localSheetId="9" hidden="1">{#N/A,#N/A,TRUE,"Лист1";#N/A,#N/A,TRUE,"Лист2";#N/A,#N/A,TRUE,"Лист3"}</definedName>
    <definedName name="орррррррр" localSheetId="3" hidden="1">{#N/A,#N/A,TRUE,"Лист1";#N/A,#N/A,TRUE,"Лист2";#N/A,#N/A,TRUE,"Лист3"}</definedName>
    <definedName name="орррррррр" hidden="1">{#N/A,#N/A,TRUE,"Лист1";#N/A,#N/A,TRUE,"Лист2";#N/A,#N/A,TRUE,"Лист3"}</definedName>
    <definedName name="ОХР" hidden="1">{#N/A,#N/A,TRUE,"Лист1";#N/A,#N/A,TRUE,"Лист2";#N/A,#N/A,TRUE,"Лист3"}</definedName>
    <definedName name="павпвыыа" localSheetId="4" hidden="1">{#N/A,#N/A,TRUE,"Лист1";#N/A,#N/A,TRUE,"Лист2";#N/A,#N/A,TRUE,"Лист3"}</definedName>
    <definedName name="павпвыыа" localSheetId="11" hidden="1">{#N/A,#N/A,TRUE,"Лист1";#N/A,#N/A,TRUE,"Лист2";#N/A,#N/A,TRUE,"Лист3"}</definedName>
    <definedName name="павпвыыа" localSheetId="8" hidden="1">{#N/A,#N/A,TRUE,"Лист1";#N/A,#N/A,TRUE,"Лист2";#N/A,#N/A,TRUE,"Лист3"}</definedName>
    <definedName name="павпвыыа" localSheetId="9" hidden="1">{#N/A,#N/A,TRUE,"Лист1";#N/A,#N/A,TRUE,"Лист2";#N/A,#N/A,TRUE,"Лист3"}</definedName>
    <definedName name="павпвыыа" localSheetId="3" hidden="1">{#N/A,#N/A,TRUE,"Лист1";#N/A,#N/A,TRUE,"Лист2";#N/A,#N/A,TRUE,"Лист3"}</definedName>
    <definedName name="павпвыыа" hidden="1">{#N/A,#N/A,TRUE,"Лист1";#N/A,#N/A,TRUE,"Лист2";#N/A,#N/A,TRUE,"Лист3"}</definedName>
    <definedName name="павппав" localSheetId="4" hidden="1">{#N/A,#N/A,TRUE,"Лист1";#N/A,#N/A,TRUE,"Лист2";#N/A,#N/A,TRUE,"Лист3"}</definedName>
    <definedName name="павппав" localSheetId="11" hidden="1">{#N/A,#N/A,TRUE,"Лист1";#N/A,#N/A,TRUE,"Лист2";#N/A,#N/A,TRUE,"Лист3"}</definedName>
    <definedName name="павппав" localSheetId="8" hidden="1">{#N/A,#N/A,TRUE,"Лист1";#N/A,#N/A,TRUE,"Лист2";#N/A,#N/A,TRUE,"Лист3"}</definedName>
    <definedName name="павппав" localSheetId="9" hidden="1">{#N/A,#N/A,TRUE,"Лист1";#N/A,#N/A,TRUE,"Лист2";#N/A,#N/A,TRUE,"Лист3"}</definedName>
    <definedName name="павппав" localSheetId="3" hidden="1">{#N/A,#N/A,TRUE,"Лист1";#N/A,#N/A,TRUE,"Лист2";#N/A,#N/A,TRUE,"Лист3"}</definedName>
    <definedName name="павппав" hidden="1">{#N/A,#N/A,TRUE,"Лист1";#N/A,#N/A,TRUE,"Лист2";#N/A,#N/A,TRUE,"Лист3"}</definedName>
    <definedName name="папа" localSheetId="8" hidden="1">{"konoplin - Личное представление",#N/A,TRUE,"ФинПлан_1кв";"konoplin - Личное представление",#N/A,TRUE,"ФинПлан_2кв"}</definedName>
    <definedName name="папа" localSheetId="9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в" localSheetId="8" hidden="1">{#N/A,#N/A,TRUE,"Лист1";#N/A,#N/A,TRUE,"Лист2";#N/A,#N/A,TRUE,"Лист3"}</definedName>
    <definedName name="пв" hidden="1">{#N/A,#N/A,TRUE,"Лист1";#N/A,#N/A,TRUE,"Лист2";#N/A,#N/A,TRUE,"Лист3"}</definedName>
    <definedName name="пепеп" localSheetId="8" hidden="1">{#N/A,#N/A,TRUE,"Лист1";#N/A,#N/A,TRUE,"Лист2";#N/A,#N/A,TRUE,"Лист3"}</definedName>
    <definedName name="пепеп" localSheetId="9" hidden="1">{#N/A,#N/A,TRUE,"Лист1";#N/A,#N/A,TRUE,"Лист2";#N/A,#N/A,TRUE,"Лист3"}</definedName>
    <definedName name="пепеп" hidden="1">{#N/A,#N/A,TRUE,"Лист1";#N/A,#N/A,TRUE,"Лист2";#N/A,#N/A,TRUE,"Лист3"}</definedName>
    <definedName name="ПО." localSheetId="8" hidden="1">#REF!</definedName>
    <definedName name="ПО." localSheetId="6" hidden="1">#REF!</definedName>
    <definedName name="ПО." localSheetId="5" hidden="1">#REF!</definedName>
    <definedName name="ПО." hidden="1">#REF!</definedName>
    <definedName name="Полезный" localSheetId="8" hidden="1">{#N/A,#N/A,TRUE,"Лист1";#N/A,#N/A,TRUE,"Лист2";#N/A,#N/A,TRUE,"Лист3"}</definedName>
    <definedName name="Полезный" localSheetId="9" hidden="1">{#N/A,#N/A,TRUE,"Лист1";#N/A,#N/A,TRUE,"Лист2";#N/A,#N/A,TRUE,"Лист3"}</definedName>
    <definedName name="Полезный" localSheetId="3" hidden="1">{#N/A,#N/A,TRUE,"Лист1";#N/A,#N/A,TRUE,"Лист2";#N/A,#N/A,TRUE,"Лист3"}</definedName>
    <definedName name="Полезный" hidden="1">{#N/A,#N/A,TRUE,"Лист1";#N/A,#N/A,TRUE,"Лист2";#N/A,#N/A,TRUE,"Лист3"}</definedName>
    <definedName name="поо" localSheetId="8" hidden="1">#REF!</definedName>
    <definedName name="поо" localSheetId="6" hidden="1">#REF!</definedName>
    <definedName name="поо" localSheetId="5" hidden="1">#REF!</definedName>
    <definedName name="поо" localSheetId="9" hidden="1">#REF!</definedName>
    <definedName name="поо" hidden="1">#REF!</definedName>
    <definedName name="прибыль3" localSheetId="4" hidden="1">{#N/A,#N/A,TRUE,"Лист1";#N/A,#N/A,TRUE,"Лист2";#N/A,#N/A,TRUE,"Лист3"}</definedName>
    <definedName name="прибыль3" localSheetId="11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localSheetId="9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" localSheetId="9" hidden="1">{#N/A,#N/A,TRUE,"Лист1";#N/A,#N/A,TRUE,"Лист2";#N/A,#N/A,TRUE,"Лист3"}</definedName>
    <definedName name="про" hidden="1">{#N/A,#N/A,TRUE,"Лист1";#N/A,#N/A,TRUE,"Лист2";#N/A,#N/A,TRUE,"Лист3"}</definedName>
    <definedName name="ПРОо" localSheetId="8" hidden="1">{#N/A,#N/A,TRUE,"Лист1";#N/A,#N/A,TRUE,"Лист2";#N/A,#N/A,TRUE,"Лист3"}</definedName>
    <definedName name="ПРОо" localSheetId="9" hidden="1">{#N/A,#N/A,TRUE,"Лист1";#N/A,#N/A,TRUE,"Лист2";#N/A,#N/A,TRUE,"Лист3"}</definedName>
    <definedName name="ПРОо" localSheetId="3" hidden="1">{#N/A,#N/A,TRUE,"Лист1";#N/A,#N/A,TRUE,"Лист2";#N/A,#N/A,TRUE,"Лист3"}</definedName>
    <definedName name="ПРОо" hidden="1">{#N/A,#N/A,TRUE,"Лист1";#N/A,#N/A,TRUE,"Лист2";#N/A,#N/A,TRUE,"Лист3"}</definedName>
    <definedName name="ререр" localSheetId="8" hidden="1">{#N/A,#N/A,TRUE,"Лист1";#N/A,#N/A,TRUE,"Лист2";#N/A,#N/A,TRUE,"Лист3"}</definedName>
    <definedName name="ререр" localSheetId="9" hidden="1">{#N/A,#N/A,TRUE,"Лист1";#N/A,#N/A,TRUE,"Лист2";#N/A,#N/A,TRUE,"Лист3"}</definedName>
    <definedName name="ререр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11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localSheetId="9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о" localSheetId="8" hidden="1">{#N/A,#N/A,TRUE,"Лист1";#N/A,#N/A,TRUE,"Лист2";#N/A,#N/A,TRUE,"Лист3"}</definedName>
    <definedName name="роо" localSheetId="9" hidden="1">{#N/A,#N/A,TRUE,"Лист1";#N/A,#N/A,TRUE,"Лист2";#N/A,#N/A,TRUE,"Лист3"}</definedName>
    <definedName name="роо" localSheetId="3" hidden="1">{#N/A,#N/A,TRUE,"Лист1";#N/A,#N/A,TRUE,"Лист2";#N/A,#N/A,TRUE,"Лист3"}</definedName>
    <definedName name="роо" hidden="1">{#N/A,#N/A,TRUE,"Лист1";#N/A,#N/A,TRUE,"Лист2";#N/A,#N/A,TRUE,"Лист3"}</definedName>
    <definedName name="роотоо" localSheetId="8" hidden="1">{#N/A,#N/A,TRUE,"Лист1";#N/A,#N/A,TRUE,"Лист2";#N/A,#N/A,TRUE,"Лист3"}</definedName>
    <definedName name="роотоо" localSheetId="9" hidden="1">{#N/A,#N/A,TRUE,"Лист1";#N/A,#N/A,TRUE,"Лист2";#N/A,#N/A,TRUE,"Лист3"}</definedName>
    <definedName name="роотоо" localSheetId="3" hidden="1">{#N/A,#N/A,TRUE,"Лист1";#N/A,#N/A,TRUE,"Лист2";#N/A,#N/A,TRUE,"Лист3"}</definedName>
    <definedName name="роотоо" hidden="1">{#N/A,#N/A,TRUE,"Лист1";#N/A,#N/A,TRUE,"Лист2";#N/A,#N/A,TRUE,"Лист3"}</definedName>
    <definedName name="ропорпл" localSheetId="8" hidden="1">{#N/A,#N/A,TRUE,"Лист1";#N/A,#N/A,TRUE,"Лист2";#N/A,#N/A,TRUE,"Лист3"}</definedName>
    <definedName name="ропорпл" localSheetId="9" hidden="1">{#N/A,#N/A,TRUE,"Лист1";#N/A,#N/A,TRUE,"Лист2";#N/A,#N/A,TRUE,"Лист3"}</definedName>
    <definedName name="ропорпл" localSheetId="3" hidden="1">{#N/A,#N/A,TRUE,"Лист1";#N/A,#N/A,TRUE,"Лист2";#N/A,#N/A,TRUE,"Лист3"}</definedName>
    <definedName name="ропорпл" hidden="1">{#N/A,#N/A,TRUE,"Лист1";#N/A,#N/A,TRUE,"Лист2";#N/A,#N/A,TRUE,"Лист3"}</definedName>
    <definedName name="рппее" localSheetId="8" hidden="1">{#N/A,#N/A,TRUE,"Лист1";#N/A,#N/A,TRUE,"Лист2";#N/A,#N/A,TRUE,"Лист3"}</definedName>
    <definedName name="рппее" localSheetId="9" hidden="1">{#N/A,#N/A,TRUE,"Лист1";#N/A,#N/A,TRUE,"Лист2";#N/A,#N/A,TRUE,"Лист3"}</definedName>
    <definedName name="рппее" hidden="1">{#N/A,#N/A,TRUE,"Лист1";#N/A,#N/A,TRUE,"Лист2";#N/A,#N/A,TRUE,"Лист3"}</definedName>
    <definedName name="рророр" localSheetId="8" hidden="1">{#N/A,#N/A,TRUE,"Лист1";#N/A,#N/A,TRUE,"Лист2";#N/A,#N/A,TRUE,"Лист3"}</definedName>
    <definedName name="рророр" localSheetId="9" hidden="1">{#N/A,#N/A,TRUE,"Лист1";#N/A,#N/A,TRUE,"Лист2";#N/A,#N/A,TRUE,"Лист3"}</definedName>
    <definedName name="рророр" hidden="1">{#N/A,#N/A,TRUE,"Лист1";#N/A,#N/A,TRUE,"Лист2";#N/A,#N/A,TRUE,"Лист3"}</definedName>
    <definedName name="ррроо" localSheetId="8" hidden="1">{#N/A,#N/A,TRUE,"Лист1";#N/A,#N/A,TRUE,"Лист2";#N/A,#N/A,TRUE,"Лист3"}</definedName>
    <definedName name="ррроо" localSheetId="9" hidden="1">{#N/A,#N/A,TRUE,"Лист1";#N/A,#N/A,TRUE,"Лист2";#N/A,#N/A,TRUE,"Лист3"}</definedName>
    <definedName name="ррроо" hidden="1">{#N/A,#N/A,TRUE,"Лист1";#N/A,#N/A,TRUE,"Лист2";#N/A,#N/A,TRUE,"Лист3"}</definedName>
    <definedName name="рррррпп" localSheetId="8" hidden="1">{#N/A,#N/A,TRUE,"Лист1";#N/A,#N/A,TRUE,"Лист2";#N/A,#N/A,TRUE,"Лист3"}</definedName>
    <definedName name="рррррпп" localSheetId="9" hidden="1">{#N/A,#N/A,TRUE,"Лист1";#N/A,#N/A,TRUE,"Лист2";#N/A,#N/A,TRUE,"Лист3"}</definedName>
    <definedName name="рррррпп" hidden="1">{#N/A,#N/A,TRUE,"Лист1";#N/A,#N/A,TRUE,"Лист2";#N/A,#N/A,TRUE,"Лист3"}</definedName>
    <definedName name="ррррррррррррррр" localSheetId="8" hidden="1">{#N/A,#N/A,TRUE,"Лист1";#N/A,#N/A,TRUE,"Лист2";#N/A,#N/A,TRUE,"Лист3"}</definedName>
    <definedName name="ррррррррррррррр" localSheetId="9" hidden="1">{#N/A,#N/A,TRUE,"Лист1";#N/A,#N/A,TRUE,"Лист2";#N/A,#N/A,TRUE,"Лист3"}</definedName>
    <definedName name="ррррррррррррррр" localSheetId="3" hidden="1">{#N/A,#N/A,TRUE,"Лист1";#N/A,#N/A,TRUE,"Лист2";#N/A,#N/A,TRUE,"Лист3"}</definedName>
    <definedName name="ррррррррррррррр" hidden="1">{#N/A,#N/A,TRUE,"Лист1";#N/A,#N/A,TRUE,"Лист2";#N/A,#N/A,TRUE,"Лист3"}</definedName>
    <definedName name="сентябрь" hidden="1">{#N/A,#N/A,TRUE,"Лист1";#N/A,#N/A,TRUE,"Лист2";#N/A,#N/A,TRUE,"Лист3"}</definedName>
    <definedName name="смв" localSheetId="8" hidden="1">{#N/A,#N/A,TRUE,"Лист1";#N/A,#N/A,TRUE,"Лист2";#N/A,#N/A,TRUE,"Лист3"}</definedName>
    <definedName name="смв" localSheetId="9" hidden="1">{#N/A,#N/A,TRUE,"Лист1";#N/A,#N/A,TRUE,"Лист2";#N/A,#N/A,TRUE,"Лист3"}</definedName>
    <definedName name="смв" localSheetId="3" hidden="1">{#N/A,#N/A,TRUE,"Лист1";#N/A,#N/A,TRUE,"Лист2";#N/A,#N/A,TRUE,"Лист3"}</definedName>
    <definedName name="смв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11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localSheetId="9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порт1" localSheetId="8" hidden="1">{#N/A,#N/A,TRUE,"Лист1";#N/A,#N/A,TRUE,"Лист2";#N/A,#N/A,TRUE,"Лист3"}</definedName>
    <definedName name="Транспорт1" localSheetId="9" hidden="1">{#N/A,#N/A,TRUE,"Лист1";#N/A,#N/A,TRUE,"Лист2";#N/A,#N/A,TRUE,"Лист3"}</definedName>
    <definedName name="Транспорт1" localSheetId="3" hidden="1">{#N/A,#N/A,TRUE,"Лист1";#N/A,#N/A,TRUE,"Лист2";#N/A,#N/A,TRUE,"Лист3"}</definedName>
    <definedName name="Транспорт1" hidden="1">{#N/A,#N/A,TRUE,"Лист1";#N/A,#N/A,TRUE,"Лист2";#N/A,#N/A,TRUE,"Лист3"}</definedName>
    <definedName name="тро" localSheetId="9" hidden="1">{#N/A,#N/A,TRUE,"Лист1";#N/A,#N/A,TRUE,"Лист2";#N/A,#N/A,TRUE,"Лист3"}</definedName>
    <definedName name="тро" hidden="1">{#N/A,#N/A,TRUE,"Лист1";#N/A,#N/A,TRUE,"Лист2";#N/A,#N/A,TRUE,"Лист3"}</definedName>
    <definedName name="тртрт" localSheetId="8" hidden="1">{#N/A,#N/A,TRUE,"Лист1";#N/A,#N/A,TRUE,"Лист2";#N/A,#N/A,TRUE,"Лист3"}</definedName>
    <definedName name="тртрт" localSheetId="9" hidden="1">{#N/A,#N/A,TRUE,"Лист1";#N/A,#N/A,TRUE,"Лист2";#N/A,#N/A,TRUE,"Лист3"}</definedName>
    <definedName name="тртрт" hidden="1">{#N/A,#N/A,TRUE,"Лист1";#N/A,#N/A,TRUE,"Лист2";#N/A,#N/A,TRUE,"Лист3"}</definedName>
    <definedName name="тртртрт" localSheetId="8" hidden="1">{#N/A,#N/A,TRUE,"Лист1";#N/A,#N/A,TRUE,"Лист2";#N/A,#N/A,TRUE,"Лист3"}</definedName>
    <definedName name="тртртрт" localSheetId="9" hidden="1">{#N/A,#N/A,TRUE,"Лист1";#N/A,#N/A,TRUE,"Лист2";#N/A,#N/A,TRUE,"Лист3"}</definedName>
    <definedName name="тртртрт" hidden="1">{#N/A,#N/A,TRUE,"Лист1";#N/A,#N/A,TRUE,"Лист2";#N/A,#N/A,TRUE,"Лист3"}</definedName>
    <definedName name="тттт" localSheetId="8" hidden="1">{#N/A,#N/A,TRUE,"Лист1";#N/A,#N/A,TRUE,"Лист2";#N/A,#N/A,TRUE,"Лист3"}</definedName>
    <definedName name="тттт" localSheetId="9" hidden="1">{#N/A,#N/A,TRUE,"Лист1";#N/A,#N/A,TRUE,"Лист2";#N/A,#N/A,TRUE,"Лист3"}</definedName>
    <definedName name="тттт" localSheetId="3" hidden="1">{#N/A,#N/A,TRUE,"Лист1";#N/A,#N/A,TRUE,"Лист2";#N/A,#N/A,TRUE,"Лист3"}</definedName>
    <definedName name="тттт" hidden="1">{#N/A,#N/A,TRUE,"Лист1";#N/A,#N/A,TRUE,"Лист2";#N/A,#N/A,TRUE,"Лист3"}</definedName>
    <definedName name="тьролро" localSheetId="8" hidden="1">{#N/A,#N/A,TRUE,"Лист1";#N/A,#N/A,TRUE,"Лист2";#N/A,#N/A,TRUE,"Лист3"}</definedName>
    <definedName name="тьролро" hidden="1">{#N/A,#N/A,TRUE,"Лист1";#N/A,#N/A,TRUE,"Лист2";#N/A,#N/A,TRUE,"Лист3"}</definedName>
    <definedName name="ТЭП2" localSheetId="8" hidden="1">{#N/A,#N/A,TRUE,"Лист1";#N/A,#N/A,TRUE,"Лист2";#N/A,#N/A,TRUE,"Лист3"}</definedName>
    <definedName name="ТЭП2" localSheetId="9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hidden="1">{#N/A,#N/A,TRUE,"Лист1";#N/A,#N/A,TRUE,"Лист2";#N/A,#N/A,TRUE,"Лист3"}</definedName>
    <definedName name="убыль" localSheetId="8" hidden="1">{#N/A,#N/A,TRUE,"Лист1";#N/A,#N/A,TRUE,"Лист2";#N/A,#N/A,TRUE,"Лист3"}</definedName>
    <definedName name="убыль" localSheetId="9" hidden="1">{#N/A,#N/A,TRUE,"Лист1";#N/A,#N/A,TRUE,"Лист2";#N/A,#N/A,TRUE,"Лист3"}</definedName>
    <definedName name="убыль" localSheetId="3" hidden="1">{#N/A,#N/A,TRUE,"Лист1";#N/A,#N/A,TRUE,"Лист2";#N/A,#N/A,TRUE,"Лист3"}</definedName>
    <definedName name="убыль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11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localSheetId="9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11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localSheetId="9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фыфы" localSheetId="8" hidden="1">{#N/A,#N/A,TRUE,"Лист1";#N/A,#N/A,TRUE,"Лист2";#N/A,#N/A,TRUE,"Лист3"}</definedName>
    <definedName name="ффыфы" localSheetId="9" hidden="1">{#N/A,#N/A,TRUE,"Лист1";#N/A,#N/A,TRUE,"Лист2";#N/A,#N/A,TRUE,"Лист3"}</definedName>
    <definedName name="ффыфы" hidden="1">{#N/A,#N/A,TRUE,"Лист1";#N/A,#N/A,TRUE,"Лист2";#N/A,#N/A,TRUE,"Лист3"}</definedName>
    <definedName name="фяфяф" localSheetId="8" hidden="1">{#N/A,#N/A,TRUE,"Лист1";#N/A,#N/A,TRUE,"Лист2";#N/A,#N/A,TRUE,"Лист3"}</definedName>
    <definedName name="фяфяф" localSheetId="9" hidden="1">{#N/A,#N/A,TRUE,"Лист1";#N/A,#N/A,TRUE,"Лист2";#N/A,#N/A,TRUE,"Лист3"}</definedName>
    <definedName name="фяфяф" hidden="1">{#N/A,#N/A,TRUE,"Лист1";#N/A,#N/A,TRUE,"Лист2";#N/A,#N/A,TRUE,"Лист3"}</definedName>
    <definedName name="цйцйй" localSheetId="8" hidden="1">{#N/A,#N/A,TRUE,"Лист1";#N/A,#N/A,TRUE,"Лист2";#N/A,#N/A,TRUE,"Лист3"}</definedName>
    <definedName name="цйцйй" localSheetId="9" hidden="1">{#N/A,#N/A,TRUE,"Лист1";#N/A,#N/A,TRUE,"Лист2";#N/A,#N/A,TRUE,"Лист3"}</definedName>
    <definedName name="цйцйй" hidden="1">{#N/A,#N/A,TRUE,"Лист1";#N/A,#N/A,TRUE,"Лист2";#N/A,#N/A,TRUE,"Лист3"}</definedName>
    <definedName name="ццу" localSheetId="8" hidden="1">{#N/A,#N/A,TRUE,"Лист1";#N/A,#N/A,TRUE,"Лист2";#N/A,#N/A,TRUE,"Лист3"}</definedName>
    <definedName name="ццу" localSheetId="9" hidden="1">{#N/A,#N/A,TRUE,"Лист1";#N/A,#N/A,TRUE,"Лист2";#N/A,#N/A,TRUE,"Лист3"}</definedName>
    <definedName name="ццу" hidden="1">{#N/A,#N/A,TRUE,"Лист1";#N/A,#N/A,TRUE,"Лист2";#N/A,#N/A,TRUE,"Лист3"}</definedName>
    <definedName name="чычы" localSheetId="8" hidden="1">{#N/A,#N/A,TRUE,"Лист1";#N/A,#N/A,TRUE,"Лист2";#N/A,#N/A,TRUE,"Лист3"}</definedName>
    <definedName name="чычы" localSheetId="9" hidden="1">{#N/A,#N/A,TRUE,"Лист1";#N/A,#N/A,TRUE,"Лист2";#N/A,#N/A,TRUE,"Лист3"}</definedName>
    <definedName name="чычы" hidden="1">{#N/A,#N/A,TRUE,"Лист1";#N/A,#N/A,TRUE,"Лист2";#N/A,#N/A,TRUE,"Лист3"}</definedName>
    <definedName name="шгщ" hidden="1">{#N/A,#N/A,TRUE,"Лист1";#N/A,#N/A,TRUE,"Лист2";#N/A,#N/A,TRUE,"Лист3"}</definedName>
    <definedName name="штат" hidden="1">{#N/A,#N/A,TRUE,"Лист1";#N/A,#N/A,TRUE,"Лист2";#N/A,#N/A,TRUE,"Лист3"}</definedName>
    <definedName name="шш" localSheetId="8" hidden="1">{#N/A,#N/A,TRUE,"Лист1";#N/A,#N/A,TRUE,"Лист2";#N/A,#N/A,TRUE,"Лист3"}</definedName>
    <definedName name="шш" localSheetId="9" hidden="1">{#N/A,#N/A,TRUE,"Лист1";#N/A,#N/A,TRUE,"Лист2";#N/A,#N/A,TRUE,"Лист3"}</definedName>
    <definedName name="шш" localSheetId="3" hidden="1">{#N/A,#N/A,TRUE,"Лист1";#N/A,#N/A,TRUE,"Лист2";#N/A,#N/A,TRUE,"Лист3"}</definedName>
    <definedName name="шш" hidden="1">{#N/A,#N/A,TRUE,"Лист1";#N/A,#N/A,TRUE,"Лист2";#N/A,#N/A,TRUE,"Лист3"}</definedName>
    <definedName name="шшгне" localSheetId="4" hidden="1">{#N/A,#N/A,TRUE,"Лист1";#N/A,#N/A,TRUE,"Лист2";#N/A,#N/A,TRUE,"Лист3"}</definedName>
    <definedName name="шшгне" localSheetId="11" hidden="1">{#N/A,#N/A,TRUE,"Лист1";#N/A,#N/A,TRUE,"Лист2";#N/A,#N/A,TRUE,"Лист3"}</definedName>
    <definedName name="шшгне" localSheetId="8" hidden="1">{#N/A,#N/A,TRUE,"Лист1";#N/A,#N/A,TRUE,"Лист2";#N/A,#N/A,TRUE,"Лист3"}</definedName>
    <definedName name="шшгне" localSheetId="9" hidden="1">{#N/A,#N/A,TRUE,"Лист1";#N/A,#N/A,TRUE,"Лист2";#N/A,#N/A,TRUE,"Лист3"}</definedName>
    <definedName name="шшгне" localSheetId="3" hidden="1">{#N/A,#N/A,TRUE,"Лист1";#N/A,#N/A,TRUE,"Лист2";#N/A,#N/A,TRUE,"Лист3"}</definedName>
    <definedName name="шшгне" hidden="1">{#N/A,#N/A,TRUE,"Лист1";#N/A,#N/A,TRUE,"Лист2";#N/A,#N/A,TRUE,"Лист3"}</definedName>
    <definedName name="шшшш" localSheetId="8" hidden="1">{#N/A,#N/A,TRUE,"Лист1";#N/A,#N/A,TRUE,"Лист2";#N/A,#N/A,TRUE,"Лист3"}</definedName>
    <definedName name="шшшш" localSheetId="9" hidden="1">{#N/A,#N/A,TRUE,"Лист1";#N/A,#N/A,TRUE,"Лист2";#N/A,#N/A,TRUE,"Лист3"}</definedName>
    <definedName name="шшшш" localSheetId="3" hidden="1">{#N/A,#N/A,TRUE,"Лист1";#N/A,#N/A,TRUE,"Лист2";#N/A,#N/A,TRUE,"Лист3"}</definedName>
    <definedName name="шшшш" hidden="1">{#N/A,#N/A,TRUE,"Лист1";#N/A,#N/A,TRUE,"Лист2";#N/A,#N/A,TRUE,"Лист3"}</definedName>
    <definedName name="шщзгззщшз" localSheetId="4" hidden="1">{#N/A,#N/A,TRUE,"Лист1";#N/A,#N/A,TRUE,"Лист2";#N/A,#N/A,TRUE,"Лист3"}</definedName>
    <definedName name="шщзгззщшз" localSheetId="11" hidden="1">{#N/A,#N/A,TRUE,"Лист1";#N/A,#N/A,TRUE,"Лист2";#N/A,#N/A,TRUE,"Лист3"}</definedName>
    <definedName name="шщзгззщшз" localSheetId="8" hidden="1">{#N/A,#N/A,TRUE,"Лист1";#N/A,#N/A,TRUE,"Лист2";#N/A,#N/A,TRUE,"Лист3"}</definedName>
    <definedName name="шщзгззщшз" localSheetId="9" hidden="1">{#N/A,#N/A,TRUE,"Лист1";#N/A,#N/A,TRUE,"Лист2";#N/A,#N/A,TRUE,"Лист3"}</definedName>
    <definedName name="шщзгззщшз" localSheetId="3" hidden="1">{#N/A,#N/A,TRUE,"Лист1";#N/A,#N/A,TRUE,"Лист2";#N/A,#N/A,TRUE,"Лист3"}</definedName>
    <definedName name="шщзгззщшз" hidden="1">{#N/A,#N/A,TRUE,"Лист1";#N/A,#N/A,TRUE,"Лист2";#N/A,#N/A,TRUE,"Лист3"}</definedName>
    <definedName name="щгщгш" localSheetId="4" hidden="1">{#N/A,#N/A,TRUE,"Лист1";#N/A,#N/A,TRUE,"Лист2";#N/A,#N/A,TRUE,"Лист3"}</definedName>
    <definedName name="щгщгш" localSheetId="11" hidden="1">{#N/A,#N/A,TRUE,"Лист1";#N/A,#N/A,TRUE,"Лист2";#N/A,#N/A,TRUE,"Лист3"}</definedName>
    <definedName name="щгщгш" localSheetId="8" hidden="1">{#N/A,#N/A,TRUE,"Лист1";#N/A,#N/A,TRUE,"Лист2";#N/A,#N/A,TRUE,"Лист3"}</definedName>
    <definedName name="щгщгш" localSheetId="9" hidden="1">{#N/A,#N/A,TRUE,"Лист1";#N/A,#N/A,TRUE,"Лист2";#N/A,#N/A,TRUE,"Лист3"}</definedName>
    <definedName name="щгщгш" localSheetId="3" hidden="1">{#N/A,#N/A,TRUE,"Лист1";#N/A,#N/A,TRUE,"Лист2";#N/A,#N/A,TRUE,"Лист3"}</definedName>
    <definedName name="щгщгш" hidden="1">{#N/A,#N/A,TRUE,"Лист1";#N/A,#N/A,TRUE,"Лист2";#N/A,#N/A,TRUE,"Лист3"}</definedName>
    <definedName name="ыапр" localSheetId="8" hidden="1">{#N/A,#N/A,TRUE,"Лист1";#N/A,#N/A,TRUE,"Лист2";#N/A,#N/A,TRUE,"Лист3"}</definedName>
    <definedName name="ыапр" localSheetId="9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localSheetId="8" hidden="1">{#N/A,#N/A,TRUE,"Лист1";#N/A,#N/A,TRUE,"Лист2";#N/A,#N/A,TRUE,"Лист3"}</definedName>
    <definedName name="ыпыим" localSheetId="9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8" hidden="1">{#N/A,#N/A,TRUE,"Лист1";#N/A,#N/A,TRUE,"Лист2";#N/A,#N/A,TRUE,"Лист3"}</definedName>
    <definedName name="ыпыпми" localSheetId="9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8" hidden="1">{#N/A,#N/A,TRUE,"Лист1";#N/A,#N/A,TRUE,"Лист2";#N/A,#N/A,TRUE,"Лист3"}</definedName>
    <definedName name="ысчпи" localSheetId="9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11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localSheetId="9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фысвфы" localSheetId="8" hidden="1">{#N/A,#N/A,TRUE,"Лист1";#N/A,#N/A,TRUE,"Лист2";#N/A,#N/A,TRUE,"Лист3"}</definedName>
    <definedName name="ыфысвфы" localSheetId="9" hidden="1">{#N/A,#N/A,TRUE,"Лист1";#N/A,#N/A,TRUE,"Лист2";#N/A,#N/A,TRUE,"Лист3"}</definedName>
    <definedName name="ыфысвфы" localSheetId="3" hidden="1">{#N/A,#N/A,TRUE,"Лист1";#N/A,#N/A,TRUE,"Лист2";#N/A,#N/A,TRUE,"Лист3"}</definedName>
    <definedName name="ыфысвфы" hidden="1">{#N/A,#N/A,TRUE,"Лист1";#N/A,#N/A,TRUE,"Лист2";#N/A,#N/A,TRUE,"Лист3"}</definedName>
    <definedName name="ьог" localSheetId="8" hidden="1">{#N/A,#N/A,TRUE,"Лист1";#N/A,#N/A,TRUE,"Лист2";#N/A,#N/A,TRUE,"Лист3"}</definedName>
    <definedName name="ьог" localSheetId="9" hidden="1">{#N/A,#N/A,TRUE,"Лист1";#N/A,#N/A,TRUE,"Лист2";#N/A,#N/A,TRUE,"Лист3"}</definedName>
    <definedName name="ьог" localSheetId="3" hidden="1">{#N/A,#N/A,TRUE,"Лист1";#N/A,#N/A,TRUE,"Лист2";#N/A,#N/A,TRUE,"Лист3"}</definedName>
    <definedName name="ьог" hidden="1">{#N/A,#N/A,TRUE,"Лист1";#N/A,#N/A,TRUE,"Лист2";#N/A,#N/A,TRUE,"Лист3"}</definedName>
    <definedName name="ьоддж" localSheetId="4" hidden="1">{#N/A,#N/A,TRUE,"Лист1";#N/A,#N/A,TRUE,"Лист2";#N/A,#N/A,TRUE,"Лист3"}</definedName>
    <definedName name="ьоддж" localSheetId="11" hidden="1">{#N/A,#N/A,TRUE,"Лист1";#N/A,#N/A,TRUE,"Лист2";#N/A,#N/A,TRUE,"Лист3"}</definedName>
    <definedName name="ьоддж" localSheetId="8" hidden="1">{#N/A,#N/A,TRUE,"Лист1";#N/A,#N/A,TRUE,"Лист2";#N/A,#N/A,TRUE,"Лист3"}</definedName>
    <definedName name="ьоддж" localSheetId="9" hidden="1">{#N/A,#N/A,TRUE,"Лист1";#N/A,#N/A,TRUE,"Лист2";#N/A,#N/A,TRUE,"Лист3"}</definedName>
    <definedName name="ьоддж" localSheetId="3" hidden="1">{#N/A,#N/A,TRUE,"Лист1";#N/A,#N/A,TRUE,"Лист2";#N/A,#N/A,TRUE,"Лист3"}</definedName>
    <definedName name="ьоддж" hidden="1">{#N/A,#N/A,TRUE,"Лист1";#N/A,#N/A,TRUE,"Лист2";#N/A,#N/A,TRUE,"Лист3"}</definedName>
    <definedName name="ьол" localSheetId="8" hidden="1">{#N/A,#N/A,TRUE,"Лист1";#N/A,#N/A,TRUE,"Лист2";#N/A,#N/A,TRUE,"Лист3"}</definedName>
    <definedName name="ьол" localSheetId="9" hidden="1">{#N/A,#N/A,TRUE,"Лист1";#N/A,#N/A,TRUE,"Лист2";#N/A,#N/A,TRUE,"Лист3"}</definedName>
    <definedName name="ьол" localSheetId="3" hidden="1">{#N/A,#N/A,TRUE,"Лист1";#N/A,#N/A,TRUE,"Лист2";#N/A,#N/A,TRUE,"Лист3"}</definedName>
    <definedName name="ьол" hidden="1">{#N/A,#N/A,TRUE,"Лист1";#N/A,#N/A,TRUE,"Лист2";#N/A,#N/A,TRUE,"Лист3"}</definedName>
    <definedName name="ьоп" localSheetId="8" hidden="1">#REF!</definedName>
    <definedName name="ьоп" localSheetId="6" hidden="1">#REF!</definedName>
    <definedName name="ьоп" localSheetId="5" hidden="1">#REF!</definedName>
    <definedName name="ьоп" hidden="1">#REF!</definedName>
    <definedName name="ьтр" localSheetId="8" hidden="1">#REF!</definedName>
    <definedName name="ьтр" localSheetId="6" hidden="1">#REF!</definedName>
    <definedName name="ьтр" localSheetId="5" hidden="1">#REF!</definedName>
    <definedName name="ьтр" localSheetId="9" hidden="1">#REF!</definedName>
    <definedName name="ьтр" hidden="1">#REF!</definedName>
    <definedName name="южжюж" localSheetId="8" hidden="1">{#N/A,#N/A,TRUE,"Лист1";#N/A,#N/A,TRUE,"Лист2";#N/A,#N/A,TRUE,"Лист3"}</definedName>
    <definedName name="южжюж" localSheetId="9" hidden="1">{#N/A,#N/A,TRUE,"Лист1";#N/A,#N/A,TRUE,"Лист2";#N/A,#N/A,TRUE,"Лист3"}</definedName>
    <definedName name="южжюж" hidden="1">{#N/A,#N/A,TRUE,"Лист1";#N/A,#N/A,TRUE,"Лист2";#N/A,#N/A,TRUE,"Лист3"}</definedName>
  </definedNames>
  <calcPr calcId="162913" iterate="1"/>
</workbook>
</file>

<file path=xl/calcChain.xml><?xml version="1.0" encoding="utf-8"?>
<calcChain xmlns="http://schemas.openxmlformats.org/spreadsheetml/2006/main">
  <c r="F107" i="19" l="1"/>
  <c r="R15" i="104"/>
  <c r="Q15" i="104"/>
  <c r="M15" i="104"/>
  <c r="L15" i="104"/>
  <c r="K15" i="104"/>
  <c r="J15" i="104"/>
  <c r="I15" i="104"/>
  <c r="H15" i="104"/>
  <c r="G15" i="104"/>
  <c r="C15" i="104"/>
  <c r="O14" i="104"/>
  <c r="O15" i="104" s="1"/>
  <c r="N14" i="104"/>
  <c r="N15" i="104" s="1"/>
  <c r="R13" i="104"/>
  <c r="Q13" i="104"/>
  <c r="M13" i="104"/>
  <c r="L13" i="104"/>
  <c r="K13" i="104"/>
  <c r="J13" i="104"/>
  <c r="I13" i="104"/>
  <c r="H13" i="104"/>
  <c r="O12" i="104"/>
  <c r="N12" i="104"/>
  <c r="C12" i="104"/>
  <c r="O11" i="104"/>
  <c r="N11" i="104"/>
  <c r="G11" i="104"/>
  <c r="C11" i="104"/>
  <c r="O10" i="104"/>
  <c r="N10" i="104"/>
  <c r="G10" i="104"/>
  <c r="C10" i="104"/>
  <c r="C13" i="104" s="1"/>
  <c r="R9" i="104"/>
  <c r="Q9" i="104"/>
  <c r="M9" i="104"/>
  <c r="L9" i="104"/>
  <c r="J9" i="104"/>
  <c r="I9" i="104"/>
  <c r="H9" i="104"/>
  <c r="G9" i="104"/>
  <c r="C9" i="104"/>
  <c r="O8" i="104"/>
  <c r="O9" i="104" s="1"/>
  <c r="N8" i="104"/>
  <c r="N9" i="104" s="1"/>
  <c r="K8" i="104"/>
  <c r="K9" i="104" s="1"/>
  <c r="R7" i="104"/>
  <c r="Q7" i="104"/>
  <c r="Q16" i="104" s="1"/>
  <c r="M7" i="104"/>
  <c r="L7" i="104"/>
  <c r="L16" i="104" s="1"/>
  <c r="K7" i="104"/>
  <c r="J7" i="104"/>
  <c r="J16" i="104" s="1"/>
  <c r="I7" i="104"/>
  <c r="H7" i="104"/>
  <c r="H16" i="104" s="1"/>
  <c r="G7" i="104"/>
  <c r="O6" i="104"/>
  <c r="O7" i="104" s="1"/>
  <c r="N6" i="104"/>
  <c r="N7" i="104" s="1"/>
  <c r="C6" i="104"/>
  <c r="C7" i="104" s="1"/>
  <c r="C2" i="104"/>
  <c r="I16" i="104" l="1"/>
  <c r="M16" i="104"/>
  <c r="R16" i="104"/>
  <c r="P10" i="104"/>
  <c r="P13" i="104" s="1"/>
  <c r="O13" i="104"/>
  <c r="S10" i="104"/>
  <c r="K16" i="104"/>
  <c r="P11" i="104"/>
  <c r="S11" i="104" s="1"/>
  <c r="V11" i="104" s="1"/>
  <c r="C16" i="104"/>
  <c r="N13" i="104"/>
  <c r="N16" i="104" s="1"/>
  <c r="P12" i="104"/>
  <c r="O16" i="104"/>
  <c r="P6" i="104"/>
  <c r="S6" i="104" s="1"/>
  <c r="P8" i="104"/>
  <c r="G13" i="104"/>
  <c r="G16" i="104" s="1"/>
  <c r="P14" i="104"/>
  <c r="S12" i="104" l="1"/>
  <c r="V12" i="104" s="1"/>
  <c r="S14" i="104"/>
  <c r="P15" i="104"/>
  <c r="S8" i="104"/>
  <c r="P9" i="104"/>
  <c r="P7" i="104"/>
  <c r="P16" i="104" s="1"/>
  <c r="S13" i="104" l="1"/>
  <c r="V13" i="104" s="1"/>
  <c r="S7" i="104"/>
  <c r="V6" i="104"/>
  <c r="S9" i="104"/>
  <c r="V9" i="104" s="1"/>
  <c r="V8" i="104"/>
  <c r="S15" i="104"/>
  <c r="V15" i="104" s="1"/>
  <c r="V14" i="104"/>
  <c r="S16" i="104" l="1"/>
  <c r="V16" i="104" s="1"/>
  <c r="V7" i="104"/>
  <c r="E21" i="19" l="1"/>
  <c r="F21" i="19" l="1"/>
  <c r="H21" i="19" s="1"/>
  <c r="E62" i="19" l="1"/>
  <c r="F62" i="19" s="1"/>
  <c r="E55" i="19"/>
  <c r="F55" i="19" s="1"/>
  <c r="E48" i="19"/>
  <c r="F43" i="19"/>
  <c r="H35" i="19"/>
  <c r="F32" i="19"/>
  <c r="E32" i="19"/>
  <c r="D11" i="19" l="1"/>
  <c r="D12" i="19"/>
  <c r="D13" i="19"/>
  <c r="D10" i="19"/>
  <c r="D30" i="19" s="1"/>
  <c r="A2" i="100" l="1"/>
  <c r="A2" i="98"/>
  <c r="D4" i="98"/>
  <c r="B2" i="99"/>
  <c r="I33" i="99"/>
  <c r="AF33" i="99" s="1"/>
  <c r="B30" i="99"/>
  <c r="B107" i="99" s="1"/>
  <c r="B30" i="100"/>
  <c r="D22" i="100"/>
  <c r="D13" i="100" s="1"/>
  <c r="C22" i="100"/>
  <c r="C13" i="100" s="1"/>
  <c r="E21" i="100"/>
  <c r="O21" i="100" s="1"/>
  <c r="D11" i="100"/>
  <c r="C11" i="100"/>
  <c r="D10" i="100"/>
  <c r="C10" i="100"/>
  <c r="E136" i="99"/>
  <c r="C136" i="99"/>
  <c r="E135" i="99"/>
  <c r="C135" i="99"/>
  <c r="B134" i="99"/>
  <c r="E133" i="99"/>
  <c r="C133" i="99"/>
  <c r="E132" i="99"/>
  <c r="C132" i="99"/>
  <c r="B131" i="99"/>
  <c r="E130" i="99"/>
  <c r="C130" i="99"/>
  <c r="E129" i="99"/>
  <c r="C129" i="99"/>
  <c r="B128" i="99"/>
  <c r="E127" i="99"/>
  <c r="C127" i="99"/>
  <c r="E126" i="99"/>
  <c r="C126" i="99"/>
  <c r="B125" i="99"/>
  <c r="E124" i="99"/>
  <c r="C124" i="99"/>
  <c r="E123" i="99"/>
  <c r="C123" i="99"/>
  <c r="B122" i="99"/>
  <c r="E121" i="99"/>
  <c r="C121" i="99"/>
  <c r="E120" i="99"/>
  <c r="C120" i="99"/>
  <c r="B119" i="99"/>
  <c r="E118" i="99"/>
  <c r="C118" i="99"/>
  <c r="E117" i="99"/>
  <c r="C117" i="99"/>
  <c r="B116" i="99"/>
  <c r="E115" i="99"/>
  <c r="C115" i="99"/>
  <c r="E114" i="99"/>
  <c r="C114" i="99"/>
  <c r="B113" i="99"/>
  <c r="E112" i="99"/>
  <c r="C112" i="99"/>
  <c r="E111" i="99"/>
  <c r="C111" i="99"/>
  <c r="B110" i="99"/>
  <c r="E109" i="99"/>
  <c r="C109" i="99"/>
  <c r="E108" i="99"/>
  <c r="C108" i="99"/>
  <c r="M104" i="99"/>
  <c r="F104" i="99"/>
  <c r="E104" i="99"/>
  <c r="D104" i="99"/>
  <c r="C104" i="99"/>
  <c r="AO99" i="99"/>
  <c r="AL99" i="99"/>
  <c r="AI99" i="99"/>
  <c r="AF99" i="99"/>
  <c r="AC99" i="99"/>
  <c r="Z99" i="99"/>
  <c r="X99" i="99"/>
  <c r="AN99" i="99" s="1"/>
  <c r="W99" i="99"/>
  <c r="V99" i="99"/>
  <c r="T99" i="99"/>
  <c r="S99" i="99"/>
  <c r="AJ99" i="99" s="1"/>
  <c r="R99" i="99"/>
  <c r="P99" i="99"/>
  <c r="AH99" i="99" s="1"/>
  <c r="O99" i="99"/>
  <c r="N99" i="99"/>
  <c r="L99" i="99"/>
  <c r="K99" i="99"/>
  <c r="AD99" i="99" s="1"/>
  <c r="H99" i="99"/>
  <c r="AB99" i="99" s="1"/>
  <c r="G99" i="99"/>
  <c r="AA99" i="99" s="1"/>
  <c r="AB98" i="99"/>
  <c r="W98" i="99"/>
  <c r="Y98" i="99" s="1"/>
  <c r="S98" i="99"/>
  <c r="O98" i="99"/>
  <c r="Q98" i="99" s="1"/>
  <c r="R98" i="99" s="1"/>
  <c r="K98" i="99"/>
  <c r="G98" i="99"/>
  <c r="AA98" i="99" s="1"/>
  <c r="F97" i="99"/>
  <c r="E97" i="99"/>
  <c r="D97" i="99"/>
  <c r="C97" i="99"/>
  <c r="AO96" i="99"/>
  <c r="AL96" i="99"/>
  <c r="AI96" i="99"/>
  <c r="AF96" i="99"/>
  <c r="AC96" i="99"/>
  <c r="Z96" i="99"/>
  <c r="X96" i="99"/>
  <c r="AN96" i="99" s="1"/>
  <c r="W96" i="99"/>
  <c r="AM96" i="99" s="1"/>
  <c r="V96" i="99"/>
  <c r="T96" i="99"/>
  <c r="T94" i="99" s="1"/>
  <c r="S96" i="99"/>
  <c r="R96" i="99"/>
  <c r="P96" i="99"/>
  <c r="O96" i="99"/>
  <c r="AG96" i="99" s="1"/>
  <c r="N96" i="99"/>
  <c r="L96" i="99"/>
  <c r="L94" i="99" s="1"/>
  <c r="K96" i="99"/>
  <c r="AD96" i="99" s="1"/>
  <c r="H96" i="99"/>
  <c r="G96" i="99"/>
  <c r="AB95" i="99"/>
  <c r="W95" i="99"/>
  <c r="S95" i="99"/>
  <c r="U95" i="99" s="1"/>
  <c r="O95" i="99"/>
  <c r="K95" i="99"/>
  <c r="M95" i="99" s="1"/>
  <c r="M94" i="99" s="1"/>
  <c r="G95" i="99"/>
  <c r="F94" i="99"/>
  <c r="E94" i="99"/>
  <c r="D94" i="99"/>
  <c r="C94" i="99"/>
  <c r="AO92" i="99"/>
  <c r="AL92" i="99"/>
  <c r="AI92" i="99"/>
  <c r="AF92" i="99"/>
  <c r="AC92" i="99"/>
  <c r="Z92" i="99"/>
  <c r="X92" i="99"/>
  <c r="W92" i="99"/>
  <c r="AM92" i="99" s="1"/>
  <c r="V92" i="99"/>
  <c r="T92" i="99"/>
  <c r="AK92" i="99" s="1"/>
  <c r="S92" i="99"/>
  <c r="AJ92" i="99" s="1"/>
  <c r="R92" i="99"/>
  <c r="P92" i="99"/>
  <c r="O92" i="99"/>
  <c r="AG92" i="99" s="1"/>
  <c r="N92" i="99"/>
  <c r="L92" i="99"/>
  <c r="K92" i="99"/>
  <c r="H92" i="99"/>
  <c r="AB92" i="99" s="1"/>
  <c r="G92" i="99"/>
  <c r="AB91" i="99"/>
  <c r="W91" i="99"/>
  <c r="S91" i="99"/>
  <c r="U91" i="99" s="1"/>
  <c r="O91" i="99"/>
  <c r="K91" i="99"/>
  <c r="M91" i="99" s="1"/>
  <c r="G91" i="99"/>
  <c r="AA91" i="99" s="1"/>
  <c r="T90" i="99"/>
  <c r="F90" i="99"/>
  <c r="E90" i="99"/>
  <c r="D90" i="99"/>
  <c r="C90" i="99"/>
  <c r="AO89" i="99"/>
  <c r="AL89" i="99"/>
  <c r="AI89" i="99"/>
  <c r="AF89" i="99"/>
  <c r="AC89" i="99"/>
  <c r="Z89" i="99"/>
  <c r="X89" i="99"/>
  <c r="W89" i="99"/>
  <c r="V89" i="99"/>
  <c r="T89" i="99"/>
  <c r="S89" i="99"/>
  <c r="AJ89" i="99" s="1"/>
  <c r="R89" i="99"/>
  <c r="P89" i="99"/>
  <c r="AH89" i="99" s="1"/>
  <c r="O89" i="99"/>
  <c r="AG89" i="99" s="1"/>
  <c r="N89" i="99"/>
  <c r="L89" i="99"/>
  <c r="K89" i="99"/>
  <c r="AD89" i="99" s="1"/>
  <c r="H89" i="99"/>
  <c r="AB89" i="99" s="1"/>
  <c r="G89" i="99"/>
  <c r="AA89" i="99" s="1"/>
  <c r="AB88" i="99"/>
  <c r="W88" i="99"/>
  <c r="Y88" i="99" s="1"/>
  <c r="S88" i="99"/>
  <c r="O88" i="99"/>
  <c r="Q88" i="99" s="1"/>
  <c r="K88" i="99"/>
  <c r="G88" i="99"/>
  <c r="H87" i="99"/>
  <c r="F87" i="99"/>
  <c r="E87" i="99"/>
  <c r="D87" i="99"/>
  <c r="C87" i="99"/>
  <c r="AO85" i="99"/>
  <c r="AL85" i="99"/>
  <c r="AI85" i="99"/>
  <c r="AF85" i="99"/>
  <c r="AC85" i="99"/>
  <c r="Z85" i="99"/>
  <c r="X85" i="99"/>
  <c r="W85" i="99"/>
  <c r="AM85" i="99" s="1"/>
  <c r="V85" i="99"/>
  <c r="T85" i="99"/>
  <c r="AK85" i="99" s="1"/>
  <c r="S85" i="99"/>
  <c r="AJ85" i="99" s="1"/>
  <c r="R85" i="99"/>
  <c r="P85" i="99"/>
  <c r="O85" i="99"/>
  <c r="AG85" i="99" s="1"/>
  <c r="N85" i="99"/>
  <c r="L85" i="99"/>
  <c r="K85" i="99"/>
  <c r="H85" i="99"/>
  <c r="AB85" i="99" s="1"/>
  <c r="G85" i="99"/>
  <c r="AB84" i="99"/>
  <c r="W84" i="99"/>
  <c r="S84" i="99"/>
  <c r="U84" i="99" s="1"/>
  <c r="O84" i="99"/>
  <c r="K84" i="99"/>
  <c r="M84" i="99" s="1"/>
  <c r="G84" i="99"/>
  <c r="I84" i="99" s="1"/>
  <c r="I83" i="99" s="1"/>
  <c r="T83" i="99"/>
  <c r="F83" i="99"/>
  <c r="E83" i="99"/>
  <c r="D83" i="99"/>
  <c r="C83" i="99"/>
  <c r="AO82" i="99"/>
  <c r="AL82" i="99"/>
  <c r="AI82" i="99"/>
  <c r="AF82" i="99"/>
  <c r="AC82" i="99"/>
  <c r="Z82" i="99"/>
  <c r="X82" i="99"/>
  <c r="W82" i="99"/>
  <c r="V82" i="99"/>
  <c r="T82" i="99"/>
  <c r="S82" i="99"/>
  <c r="AJ82" i="99" s="1"/>
  <c r="R82" i="99"/>
  <c r="P82" i="99"/>
  <c r="AH82" i="99" s="1"/>
  <c r="O82" i="99"/>
  <c r="AG82" i="99" s="1"/>
  <c r="N82" i="99"/>
  <c r="L82" i="99"/>
  <c r="K82" i="99"/>
  <c r="AD82" i="99" s="1"/>
  <c r="H82" i="99"/>
  <c r="AB82" i="99" s="1"/>
  <c r="G82" i="99"/>
  <c r="AA82" i="99" s="1"/>
  <c r="AB81" i="99"/>
  <c r="W81" i="99"/>
  <c r="Y81" i="99" s="1"/>
  <c r="S81" i="99"/>
  <c r="O81" i="99"/>
  <c r="Q81" i="99" s="1"/>
  <c r="K81" i="99"/>
  <c r="G81" i="99"/>
  <c r="AA81" i="99" s="1"/>
  <c r="H80" i="99"/>
  <c r="F80" i="99"/>
  <c r="E80" i="99"/>
  <c r="D80" i="99"/>
  <c r="C80" i="99"/>
  <c r="AO78" i="99"/>
  <c r="AL78" i="99"/>
  <c r="AI78" i="99"/>
  <c r="AF78" i="99"/>
  <c r="AC78" i="99"/>
  <c r="Z78" i="99"/>
  <c r="X78" i="99"/>
  <c r="W78" i="99"/>
  <c r="AM78" i="99" s="1"/>
  <c r="V78" i="99"/>
  <c r="T78" i="99"/>
  <c r="AK78" i="99" s="1"/>
  <c r="S78" i="99"/>
  <c r="AJ78" i="99" s="1"/>
  <c r="R78" i="99"/>
  <c r="P78" i="99"/>
  <c r="O78" i="99"/>
  <c r="AG78" i="99" s="1"/>
  <c r="N78" i="99"/>
  <c r="L78" i="99"/>
  <c r="K78" i="99"/>
  <c r="H78" i="99"/>
  <c r="AB78" i="99" s="1"/>
  <c r="G78" i="99"/>
  <c r="AB77" i="99"/>
  <c r="W77" i="99"/>
  <c r="S77" i="99"/>
  <c r="U77" i="99" s="1"/>
  <c r="O77" i="99"/>
  <c r="K77" i="99"/>
  <c r="M77" i="99" s="1"/>
  <c r="G77" i="99"/>
  <c r="AA77" i="99" s="1"/>
  <c r="T76" i="99"/>
  <c r="F76" i="99"/>
  <c r="E76" i="99"/>
  <c r="D76" i="99"/>
  <c r="C76" i="99"/>
  <c r="AO75" i="99"/>
  <c r="AL75" i="99"/>
  <c r="AI75" i="99"/>
  <c r="AF75" i="99"/>
  <c r="AC75" i="99"/>
  <c r="Z75" i="99"/>
  <c r="X75" i="99"/>
  <c r="W75" i="99"/>
  <c r="V75" i="99"/>
  <c r="T75" i="99"/>
  <c r="S75" i="99"/>
  <c r="AJ75" i="99" s="1"/>
  <c r="R75" i="99"/>
  <c r="P75" i="99"/>
  <c r="AH75" i="99" s="1"/>
  <c r="O75" i="99"/>
  <c r="AG75" i="99" s="1"/>
  <c r="N75" i="99"/>
  <c r="L75" i="99"/>
  <c r="K75" i="99"/>
  <c r="AD75" i="99" s="1"/>
  <c r="H75" i="99"/>
  <c r="AB75" i="99" s="1"/>
  <c r="G75" i="99"/>
  <c r="AA75" i="99" s="1"/>
  <c r="AB74" i="99"/>
  <c r="W74" i="99"/>
  <c r="Y74" i="99" s="1"/>
  <c r="S74" i="99"/>
  <c r="O74" i="99"/>
  <c r="Q74" i="99" s="1"/>
  <c r="K74" i="99"/>
  <c r="G74" i="99"/>
  <c r="AA74" i="99" s="1"/>
  <c r="H73" i="99"/>
  <c r="F73" i="99"/>
  <c r="E73" i="99"/>
  <c r="D73" i="99"/>
  <c r="C73" i="99"/>
  <c r="AO71" i="99"/>
  <c r="AL71" i="99"/>
  <c r="AI71" i="99"/>
  <c r="AF71" i="99"/>
  <c r="AC71" i="99"/>
  <c r="Z71" i="99"/>
  <c r="X71" i="99"/>
  <c r="W71" i="99"/>
  <c r="V71" i="99"/>
  <c r="T71" i="99"/>
  <c r="AK71" i="99" s="1"/>
  <c r="S71" i="99"/>
  <c r="AJ71" i="99" s="1"/>
  <c r="R71" i="99"/>
  <c r="P71" i="99"/>
  <c r="AH71" i="99" s="1"/>
  <c r="O71" i="99"/>
  <c r="AG71" i="99" s="1"/>
  <c r="N71" i="99"/>
  <c r="L71" i="99"/>
  <c r="AE71" i="99" s="1"/>
  <c r="K71" i="99"/>
  <c r="H71" i="99"/>
  <c r="G71" i="99"/>
  <c r="AA71" i="99" s="1"/>
  <c r="AB70" i="99"/>
  <c r="W70" i="99"/>
  <c r="S70" i="99"/>
  <c r="U70" i="99" s="1"/>
  <c r="O70" i="99"/>
  <c r="K70" i="99"/>
  <c r="M70" i="99" s="1"/>
  <c r="G70" i="99"/>
  <c r="G69" i="99"/>
  <c r="F69" i="99"/>
  <c r="E69" i="99"/>
  <c r="D69" i="99"/>
  <c r="C69" i="99"/>
  <c r="AO68" i="99"/>
  <c r="AL68" i="99"/>
  <c r="AI68" i="99"/>
  <c r="AF68" i="99"/>
  <c r="AC68" i="99"/>
  <c r="Z68" i="99"/>
  <c r="X68" i="99"/>
  <c r="AN68" i="99" s="1"/>
  <c r="W68" i="99"/>
  <c r="V68" i="99"/>
  <c r="T68" i="99"/>
  <c r="AK68" i="99" s="1"/>
  <c r="S68" i="99"/>
  <c r="AJ68" i="99" s="1"/>
  <c r="R68" i="99"/>
  <c r="P68" i="99"/>
  <c r="AH68" i="99" s="1"/>
  <c r="O68" i="99"/>
  <c r="AG68" i="99" s="1"/>
  <c r="N68" i="99"/>
  <c r="L68" i="99"/>
  <c r="K68" i="99"/>
  <c r="AD68" i="99" s="1"/>
  <c r="H68" i="99"/>
  <c r="G68" i="99"/>
  <c r="AA68" i="99" s="1"/>
  <c r="AB67" i="99"/>
  <c r="W67" i="99"/>
  <c r="Y67" i="99" s="1"/>
  <c r="S67" i="99"/>
  <c r="O67" i="99"/>
  <c r="Q67" i="99" s="1"/>
  <c r="K67" i="99"/>
  <c r="G67" i="99"/>
  <c r="AA67" i="99" s="1"/>
  <c r="X66" i="99"/>
  <c r="P66" i="99"/>
  <c r="F66" i="99"/>
  <c r="E66" i="99"/>
  <c r="D66" i="99"/>
  <c r="D65" i="99" s="1"/>
  <c r="C66" i="99"/>
  <c r="F65" i="99"/>
  <c r="AO64" i="99"/>
  <c r="AL64" i="99"/>
  <c r="AI64" i="99"/>
  <c r="AF64" i="99"/>
  <c r="AC64" i="99"/>
  <c r="Z64" i="99"/>
  <c r="X64" i="99"/>
  <c r="W64" i="99"/>
  <c r="AM64" i="99" s="1"/>
  <c r="V64" i="99"/>
  <c r="T64" i="99"/>
  <c r="AK64" i="99" s="1"/>
  <c r="S64" i="99"/>
  <c r="AJ64" i="99" s="1"/>
  <c r="R64" i="99"/>
  <c r="P64" i="99"/>
  <c r="O64" i="99"/>
  <c r="AG64" i="99" s="1"/>
  <c r="N64" i="99"/>
  <c r="L64" i="99"/>
  <c r="L62" i="99" s="1"/>
  <c r="K64" i="99"/>
  <c r="H64" i="99"/>
  <c r="AB64" i="99" s="1"/>
  <c r="G64" i="99"/>
  <c r="AA64" i="99" s="1"/>
  <c r="AB63" i="99"/>
  <c r="W63" i="99"/>
  <c r="S63" i="99"/>
  <c r="U63" i="99" s="1"/>
  <c r="V63" i="99" s="1"/>
  <c r="O63" i="99"/>
  <c r="K63" i="99"/>
  <c r="M63" i="99" s="1"/>
  <c r="G63" i="99"/>
  <c r="T62" i="99"/>
  <c r="G62" i="99"/>
  <c r="F62" i="99"/>
  <c r="E62" i="99"/>
  <c r="D62" i="99"/>
  <c r="C62" i="99"/>
  <c r="AO61" i="99"/>
  <c r="AL61" i="99"/>
  <c r="AI61" i="99"/>
  <c r="AF61" i="99"/>
  <c r="AC61" i="99"/>
  <c r="Z61" i="99"/>
  <c r="X61" i="99"/>
  <c r="AN61" i="99" s="1"/>
  <c r="W61" i="99"/>
  <c r="V61" i="99"/>
  <c r="T61" i="99"/>
  <c r="AK61" i="99" s="1"/>
  <c r="S61" i="99"/>
  <c r="AJ61" i="99" s="1"/>
  <c r="R61" i="99"/>
  <c r="P61" i="99"/>
  <c r="AH61" i="99" s="1"/>
  <c r="O61" i="99"/>
  <c r="AG61" i="99" s="1"/>
  <c r="N61" i="99"/>
  <c r="L61" i="99"/>
  <c r="K61" i="99"/>
  <c r="AD61" i="99" s="1"/>
  <c r="H61" i="99"/>
  <c r="G61" i="99"/>
  <c r="AA61" i="99" s="1"/>
  <c r="AB60" i="99"/>
  <c r="W60" i="99"/>
  <c r="Y60" i="99" s="1"/>
  <c r="S60" i="99"/>
  <c r="O60" i="99"/>
  <c r="Q60" i="99" s="1"/>
  <c r="K60" i="99"/>
  <c r="G60" i="99"/>
  <c r="AA60" i="99" s="1"/>
  <c r="F59" i="99"/>
  <c r="E59" i="99"/>
  <c r="D59" i="99"/>
  <c r="C59" i="99"/>
  <c r="AO57" i="99"/>
  <c r="AL57" i="99"/>
  <c r="AI57" i="99"/>
  <c r="AF57" i="99"/>
  <c r="AC57" i="99"/>
  <c r="Z57" i="99"/>
  <c r="X57" i="99"/>
  <c r="W57" i="99"/>
  <c r="AM57" i="99" s="1"/>
  <c r="V57" i="99"/>
  <c r="T57" i="99"/>
  <c r="AK57" i="99" s="1"/>
  <c r="S57" i="99"/>
  <c r="AJ57" i="99" s="1"/>
  <c r="R57" i="99"/>
  <c r="P57" i="99"/>
  <c r="O57" i="99"/>
  <c r="AG57" i="99" s="1"/>
  <c r="N57" i="99"/>
  <c r="L57" i="99"/>
  <c r="L55" i="99" s="1"/>
  <c r="K57" i="99"/>
  <c r="H57" i="99"/>
  <c r="AB57" i="99" s="1"/>
  <c r="G57" i="99"/>
  <c r="AA57" i="99" s="1"/>
  <c r="AB56" i="99"/>
  <c r="W56" i="99"/>
  <c r="S56" i="99"/>
  <c r="U56" i="99" s="1"/>
  <c r="V56" i="99" s="1"/>
  <c r="O56" i="99"/>
  <c r="K56" i="99"/>
  <c r="M56" i="99" s="1"/>
  <c r="G56" i="99"/>
  <c r="T55" i="99"/>
  <c r="G55" i="99"/>
  <c r="F55" i="99"/>
  <c r="E55" i="99"/>
  <c r="D55" i="99"/>
  <c r="C55" i="99"/>
  <c r="AO54" i="99"/>
  <c r="AL54" i="99"/>
  <c r="AI54" i="99"/>
  <c r="AF54" i="99"/>
  <c r="AC54" i="99"/>
  <c r="Z54" i="99"/>
  <c r="X54" i="99"/>
  <c r="AN54" i="99" s="1"/>
  <c r="W54" i="99"/>
  <c r="V54" i="99"/>
  <c r="T54" i="99"/>
  <c r="AK54" i="99" s="1"/>
  <c r="S54" i="99"/>
  <c r="AJ54" i="99" s="1"/>
  <c r="R54" i="99"/>
  <c r="P54" i="99"/>
  <c r="AH54" i="99" s="1"/>
  <c r="O54" i="99"/>
  <c r="AG54" i="99" s="1"/>
  <c r="N54" i="99"/>
  <c r="L54" i="99"/>
  <c r="K54" i="99"/>
  <c r="AD54" i="99" s="1"/>
  <c r="H54" i="99"/>
  <c r="G54" i="99"/>
  <c r="AA54" i="99" s="1"/>
  <c r="AB53" i="99"/>
  <c r="W53" i="99"/>
  <c r="Y53" i="99" s="1"/>
  <c r="S53" i="99"/>
  <c r="O53" i="99"/>
  <c r="Q53" i="99" s="1"/>
  <c r="K53" i="99"/>
  <c r="G53" i="99"/>
  <c r="AA53" i="99" s="1"/>
  <c r="F52" i="99"/>
  <c r="E52" i="99"/>
  <c r="D52" i="99"/>
  <c r="C52" i="99"/>
  <c r="AO50" i="99"/>
  <c r="AL50" i="99"/>
  <c r="AI50" i="99"/>
  <c r="AF50" i="99"/>
  <c r="AC50" i="99"/>
  <c r="Z50" i="99"/>
  <c r="X50" i="99"/>
  <c r="AN50" i="99" s="1"/>
  <c r="W50" i="99"/>
  <c r="AM50" i="99" s="1"/>
  <c r="V50" i="99"/>
  <c r="T50" i="99"/>
  <c r="AK50" i="99" s="1"/>
  <c r="S50" i="99"/>
  <c r="AJ50" i="99" s="1"/>
  <c r="R50" i="99"/>
  <c r="P50" i="99"/>
  <c r="AH50" i="99" s="1"/>
  <c r="O50" i="99"/>
  <c r="AG50" i="99" s="1"/>
  <c r="N50" i="99"/>
  <c r="L50" i="99"/>
  <c r="AE50" i="99" s="1"/>
  <c r="K50" i="99"/>
  <c r="AD50" i="99" s="1"/>
  <c r="H50" i="99"/>
  <c r="G50" i="99"/>
  <c r="AA50" i="99" s="1"/>
  <c r="AB49" i="99"/>
  <c r="W49" i="99"/>
  <c r="Y49" i="99" s="1"/>
  <c r="Z49" i="99" s="1"/>
  <c r="S49" i="99"/>
  <c r="O49" i="99"/>
  <c r="Q49" i="99" s="1"/>
  <c r="R49" i="99" s="1"/>
  <c r="K49" i="99"/>
  <c r="G49" i="99"/>
  <c r="F48" i="99"/>
  <c r="E48" i="99"/>
  <c r="D48" i="99"/>
  <c r="C48" i="99"/>
  <c r="AO47" i="99"/>
  <c r="AL47" i="99"/>
  <c r="AI47" i="99"/>
  <c r="AF47" i="99"/>
  <c r="AC47" i="99"/>
  <c r="Z47" i="99"/>
  <c r="X47" i="99"/>
  <c r="AN47" i="99" s="1"/>
  <c r="W47" i="99"/>
  <c r="V47" i="99"/>
  <c r="T47" i="99"/>
  <c r="T45" i="99" s="1"/>
  <c r="S47" i="99"/>
  <c r="AJ47" i="99" s="1"/>
  <c r="R47" i="99"/>
  <c r="P47" i="99"/>
  <c r="AH47" i="99" s="1"/>
  <c r="O47" i="99"/>
  <c r="AG47" i="99" s="1"/>
  <c r="N47" i="99"/>
  <c r="L47" i="99"/>
  <c r="AE47" i="99" s="1"/>
  <c r="K47" i="99"/>
  <c r="AD47" i="99" s="1"/>
  <c r="H47" i="99"/>
  <c r="AB47" i="99" s="1"/>
  <c r="G47" i="99"/>
  <c r="AA47" i="99" s="1"/>
  <c r="AB46" i="99"/>
  <c r="W46" i="99"/>
  <c r="S46" i="99"/>
  <c r="O46" i="99"/>
  <c r="K46" i="99"/>
  <c r="M46" i="99" s="1"/>
  <c r="G46" i="99"/>
  <c r="F45" i="99"/>
  <c r="E45" i="99"/>
  <c r="D45" i="99"/>
  <c r="C45" i="99"/>
  <c r="AO43" i="99"/>
  <c r="AL43" i="99"/>
  <c r="AI43" i="99"/>
  <c r="AF43" i="99"/>
  <c r="AC43" i="99"/>
  <c r="Z43" i="99"/>
  <c r="X43" i="99"/>
  <c r="AN43" i="99" s="1"/>
  <c r="W43" i="99"/>
  <c r="V43" i="99"/>
  <c r="T43" i="99"/>
  <c r="AK43" i="99" s="1"/>
  <c r="S43" i="99"/>
  <c r="AJ43" i="99" s="1"/>
  <c r="R43" i="99"/>
  <c r="P43" i="99"/>
  <c r="AH43" i="99" s="1"/>
  <c r="O43" i="99"/>
  <c r="N43" i="99"/>
  <c r="L43" i="99"/>
  <c r="K43" i="99"/>
  <c r="AD43" i="99" s="1"/>
  <c r="H43" i="99"/>
  <c r="AB43" i="99" s="1"/>
  <c r="G43" i="99"/>
  <c r="AA43" i="99" s="1"/>
  <c r="AB42" i="99"/>
  <c r="W42" i="99"/>
  <c r="Y42" i="99" s="1"/>
  <c r="S42" i="99"/>
  <c r="O42" i="99"/>
  <c r="Q42" i="99" s="1"/>
  <c r="K42" i="99"/>
  <c r="G42" i="99"/>
  <c r="AA42" i="99" s="1"/>
  <c r="X41" i="99"/>
  <c r="F41" i="99"/>
  <c r="E41" i="99"/>
  <c r="D41" i="99"/>
  <c r="C41" i="99"/>
  <c r="AO40" i="99"/>
  <c r="AL40" i="99"/>
  <c r="AI40" i="99"/>
  <c r="AF40" i="99"/>
  <c r="AC40" i="99"/>
  <c r="Z40" i="99"/>
  <c r="X40" i="99"/>
  <c r="W40" i="99"/>
  <c r="AM40" i="99" s="1"/>
  <c r="V40" i="99"/>
  <c r="T40" i="99"/>
  <c r="AK40" i="99" s="1"/>
  <c r="S40" i="99"/>
  <c r="AJ40" i="99" s="1"/>
  <c r="R40" i="99"/>
  <c r="P40" i="99"/>
  <c r="AH40" i="99" s="1"/>
  <c r="O40" i="99"/>
  <c r="AG40" i="99" s="1"/>
  <c r="N40" i="99"/>
  <c r="L40" i="99"/>
  <c r="AE40" i="99" s="1"/>
  <c r="K40" i="99"/>
  <c r="H40" i="99"/>
  <c r="AB40" i="99" s="1"/>
  <c r="G40" i="99"/>
  <c r="AA40" i="99" s="1"/>
  <c r="AB39" i="99"/>
  <c r="W39" i="99"/>
  <c r="S39" i="99"/>
  <c r="U39" i="99" s="1"/>
  <c r="O39" i="99"/>
  <c r="K39" i="99"/>
  <c r="M39" i="99" s="1"/>
  <c r="G39" i="99"/>
  <c r="T38" i="99"/>
  <c r="F38" i="99"/>
  <c r="E38" i="99"/>
  <c r="D38" i="99"/>
  <c r="C38" i="99"/>
  <c r="AO36" i="99"/>
  <c r="AL36" i="99"/>
  <c r="AI36" i="99"/>
  <c r="AF36" i="99"/>
  <c r="AC36" i="99"/>
  <c r="Z36" i="99"/>
  <c r="X36" i="99"/>
  <c r="AN36" i="99" s="1"/>
  <c r="W36" i="99"/>
  <c r="V36" i="99"/>
  <c r="T36" i="99"/>
  <c r="AK36" i="99" s="1"/>
  <c r="S36" i="99"/>
  <c r="AJ36" i="99" s="1"/>
  <c r="R36" i="99"/>
  <c r="P36" i="99"/>
  <c r="O36" i="99"/>
  <c r="AG36" i="99" s="1"/>
  <c r="N36" i="99"/>
  <c r="L36" i="99"/>
  <c r="K36" i="99"/>
  <c r="AD36" i="99" s="1"/>
  <c r="H36" i="99"/>
  <c r="AB36" i="99" s="1"/>
  <c r="G36" i="99"/>
  <c r="AA36" i="99" s="1"/>
  <c r="AB35" i="99"/>
  <c r="W35" i="99"/>
  <c r="Y35" i="99" s="1"/>
  <c r="S35" i="99"/>
  <c r="O35" i="99"/>
  <c r="Q35" i="99" s="1"/>
  <c r="K35" i="99"/>
  <c r="G35" i="99"/>
  <c r="AA35" i="99" s="1"/>
  <c r="H34" i="99"/>
  <c r="F34" i="99"/>
  <c r="E34" i="99"/>
  <c r="D34" i="99"/>
  <c r="C34" i="99"/>
  <c r="AO33" i="99"/>
  <c r="AL33" i="99"/>
  <c r="AI33" i="99"/>
  <c r="Z33" i="99"/>
  <c r="X33" i="99"/>
  <c r="W33" i="99"/>
  <c r="AM33" i="99" s="1"/>
  <c r="V33" i="99"/>
  <c r="T33" i="99"/>
  <c r="T31" i="99" s="1"/>
  <c r="S33" i="99"/>
  <c r="AJ33" i="99" s="1"/>
  <c r="R33" i="99"/>
  <c r="P33" i="99"/>
  <c r="AH33" i="99" s="1"/>
  <c r="O33" i="99"/>
  <c r="AG33" i="99" s="1"/>
  <c r="N33" i="99"/>
  <c r="L33" i="99"/>
  <c r="K33" i="99"/>
  <c r="H33" i="99"/>
  <c r="AB33" i="99" s="1"/>
  <c r="AB32" i="99"/>
  <c r="W32" i="99"/>
  <c r="W31" i="99" s="1"/>
  <c r="S32" i="99"/>
  <c r="U32" i="99" s="1"/>
  <c r="V32" i="99" s="1"/>
  <c r="O32" i="99"/>
  <c r="K32" i="99"/>
  <c r="M32" i="99" s="1"/>
  <c r="I32" i="99"/>
  <c r="S31" i="99"/>
  <c r="F31" i="99"/>
  <c r="E31" i="99"/>
  <c r="D31" i="99"/>
  <c r="C31" i="99"/>
  <c r="AO28" i="99"/>
  <c r="AL28" i="99"/>
  <c r="AI28" i="99"/>
  <c r="AF28" i="99"/>
  <c r="AC28" i="99"/>
  <c r="Z28" i="99"/>
  <c r="X28" i="99"/>
  <c r="N11" i="100" s="1"/>
  <c r="W28" i="99"/>
  <c r="V28" i="99"/>
  <c r="T28" i="99"/>
  <c r="S28" i="99"/>
  <c r="K11" i="100" s="1"/>
  <c r="R28" i="99"/>
  <c r="P28" i="99"/>
  <c r="J11" i="100" s="1"/>
  <c r="O28" i="99"/>
  <c r="N28" i="99"/>
  <c r="L28" i="99"/>
  <c r="K28" i="99"/>
  <c r="G11" i="100" s="1"/>
  <c r="H28" i="99"/>
  <c r="G28" i="99"/>
  <c r="E11" i="100" s="1"/>
  <c r="AO27" i="99"/>
  <c r="AL27" i="99"/>
  <c r="AI27" i="99"/>
  <c r="AF27" i="99"/>
  <c r="AC27" i="99"/>
  <c r="Z27" i="99"/>
  <c r="X27" i="99"/>
  <c r="W27" i="99"/>
  <c r="M10" i="100" s="1"/>
  <c r="V27" i="99"/>
  <c r="T27" i="99"/>
  <c r="L10" i="100" s="1"/>
  <c r="S27" i="99"/>
  <c r="R27" i="99"/>
  <c r="P27" i="99"/>
  <c r="O27" i="99"/>
  <c r="I10" i="100" s="1"/>
  <c r="N27" i="99"/>
  <c r="L27" i="99"/>
  <c r="H10" i="100" s="1"/>
  <c r="K27" i="99"/>
  <c r="H27" i="99"/>
  <c r="F10" i="100" s="1"/>
  <c r="G27" i="99"/>
  <c r="E10" i="100" s="1"/>
  <c r="AO26" i="99"/>
  <c r="AL26" i="99"/>
  <c r="AI26" i="99"/>
  <c r="AF26" i="99"/>
  <c r="AC26" i="99"/>
  <c r="Z26" i="99"/>
  <c r="X26" i="99"/>
  <c r="AN26" i="99" s="1"/>
  <c r="W26" i="99"/>
  <c r="AM26" i="99" s="1"/>
  <c r="V26" i="99"/>
  <c r="T26" i="99"/>
  <c r="AK26" i="99" s="1"/>
  <c r="S26" i="99"/>
  <c r="AJ26" i="99" s="1"/>
  <c r="R26" i="99"/>
  <c r="P26" i="99"/>
  <c r="AH26" i="99" s="1"/>
  <c r="O26" i="99"/>
  <c r="AG26" i="99" s="1"/>
  <c r="N26" i="99"/>
  <c r="L26" i="99"/>
  <c r="AE26" i="99" s="1"/>
  <c r="K26" i="99"/>
  <c r="AD26" i="99" s="1"/>
  <c r="H26" i="99"/>
  <c r="AB26" i="99" s="1"/>
  <c r="G26" i="99"/>
  <c r="AA26" i="99" s="1"/>
  <c r="AO25" i="99"/>
  <c r="AL25" i="99"/>
  <c r="AI25" i="99"/>
  <c r="AF25" i="99"/>
  <c r="AC25" i="99"/>
  <c r="Z25" i="99"/>
  <c r="X25" i="99"/>
  <c r="AN25" i="99" s="1"/>
  <c r="W25" i="99"/>
  <c r="AM25" i="99" s="1"/>
  <c r="V25" i="99"/>
  <c r="T25" i="99"/>
  <c r="AK25" i="99" s="1"/>
  <c r="S25" i="99"/>
  <c r="AJ25" i="99" s="1"/>
  <c r="R25" i="99"/>
  <c r="P25" i="99"/>
  <c r="AH25" i="99" s="1"/>
  <c r="O25" i="99"/>
  <c r="AG25" i="99" s="1"/>
  <c r="N25" i="99"/>
  <c r="L25" i="99"/>
  <c r="AE25" i="99" s="1"/>
  <c r="K25" i="99"/>
  <c r="AD25" i="99" s="1"/>
  <c r="H25" i="99"/>
  <c r="AB25" i="99" s="1"/>
  <c r="G25" i="99"/>
  <c r="AA25" i="99" s="1"/>
  <c r="AO24" i="99"/>
  <c r="AL24" i="99"/>
  <c r="AI24" i="99"/>
  <c r="AF24" i="99"/>
  <c r="AC24" i="99"/>
  <c r="Z24" i="99"/>
  <c r="X24" i="99"/>
  <c r="AN24" i="99" s="1"/>
  <c r="W24" i="99"/>
  <c r="AM24" i="99" s="1"/>
  <c r="V24" i="99"/>
  <c r="T24" i="99"/>
  <c r="S24" i="99"/>
  <c r="AJ24" i="99" s="1"/>
  <c r="R24" i="99"/>
  <c r="P24" i="99"/>
  <c r="AH24" i="99" s="1"/>
  <c r="O24" i="99"/>
  <c r="AG24" i="99" s="1"/>
  <c r="N24" i="99"/>
  <c r="L24" i="99"/>
  <c r="K24" i="99"/>
  <c r="AD24" i="99" s="1"/>
  <c r="H24" i="99"/>
  <c r="AB24" i="99" s="1"/>
  <c r="G24" i="99"/>
  <c r="AA24" i="99" s="1"/>
  <c r="AO23" i="99"/>
  <c r="AL23" i="99"/>
  <c r="AI23" i="99"/>
  <c r="AF23" i="99"/>
  <c r="AC23" i="99"/>
  <c r="Z23" i="99"/>
  <c r="X23" i="99"/>
  <c r="W23" i="99"/>
  <c r="V23" i="99"/>
  <c r="T23" i="99"/>
  <c r="AK23" i="99" s="1"/>
  <c r="S23" i="99"/>
  <c r="AJ23" i="99" s="1"/>
  <c r="R23" i="99"/>
  <c r="P23" i="99"/>
  <c r="O23" i="99"/>
  <c r="AG23" i="99" s="1"/>
  <c r="N23" i="99"/>
  <c r="L23" i="99"/>
  <c r="AE23" i="99" s="1"/>
  <c r="K23" i="99"/>
  <c r="AD23" i="99" s="1"/>
  <c r="H23" i="99"/>
  <c r="AB23" i="99" s="1"/>
  <c r="G23" i="99"/>
  <c r="AO22" i="99"/>
  <c r="AN22" i="99"/>
  <c r="AM22" i="99"/>
  <c r="AL22" i="99"/>
  <c r="AK22" i="99"/>
  <c r="AJ22" i="99"/>
  <c r="AI22" i="99"/>
  <c r="AH22" i="99"/>
  <c r="AG22" i="99"/>
  <c r="AF22" i="99"/>
  <c r="AE22" i="99"/>
  <c r="AD22" i="99"/>
  <c r="AC22" i="99"/>
  <c r="AB22" i="99"/>
  <c r="AA22" i="99"/>
  <c r="Z22" i="99"/>
  <c r="V22" i="99"/>
  <c r="R22" i="99"/>
  <c r="N22" i="99"/>
  <c r="Y21" i="99"/>
  <c r="U21" i="99"/>
  <c r="Q21" i="99"/>
  <c r="M21" i="99"/>
  <c r="I21" i="99"/>
  <c r="F21" i="99"/>
  <c r="E21" i="99"/>
  <c r="D8" i="100" s="1"/>
  <c r="D21" i="99"/>
  <c r="C21" i="99"/>
  <c r="C8" i="100" s="1"/>
  <c r="AO19" i="99"/>
  <c r="AL19" i="99"/>
  <c r="AI19" i="99"/>
  <c r="AF19" i="99"/>
  <c r="AC19" i="99"/>
  <c r="Z19" i="99"/>
  <c r="X19" i="99"/>
  <c r="AN19" i="99" s="1"/>
  <c r="W19" i="99"/>
  <c r="AM19" i="99" s="1"/>
  <c r="V19" i="99"/>
  <c r="T19" i="99"/>
  <c r="AK19" i="99" s="1"/>
  <c r="S19" i="99"/>
  <c r="AJ19" i="99" s="1"/>
  <c r="R19" i="99"/>
  <c r="P19" i="99"/>
  <c r="AH19" i="99" s="1"/>
  <c r="O19" i="99"/>
  <c r="AG19" i="99" s="1"/>
  <c r="N19" i="99"/>
  <c r="L19" i="99"/>
  <c r="AE19" i="99" s="1"/>
  <c r="K19" i="99"/>
  <c r="AD19" i="99" s="1"/>
  <c r="H19" i="99"/>
  <c r="AB19" i="99" s="1"/>
  <c r="G19" i="99"/>
  <c r="AA19" i="99" s="1"/>
  <c r="AO18" i="99"/>
  <c r="AL18" i="99"/>
  <c r="AI18" i="99"/>
  <c r="AF18" i="99"/>
  <c r="AC18" i="99"/>
  <c r="Z18" i="99"/>
  <c r="X18" i="99"/>
  <c r="AN18" i="99" s="1"/>
  <c r="W18" i="99"/>
  <c r="AM18" i="99" s="1"/>
  <c r="V18" i="99"/>
  <c r="T18" i="99"/>
  <c r="AK18" i="99" s="1"/>
  <c r="S18" i="99"/>
  <c r="AJ18" i="99" s="1"/>
  <c r="R18" i="99"/>
  <c r="P18" i="99"/>
  <c r="AH18" i="99" s="1"/>
  <c r="O18" i="99"/>
  <c r="AG18" i="99" s="1"/>
  <c r="N18" i="99"/>
  <c r="L18" i="99"/>
  <c r="AE18" i="99" s="1"/>
  <c r="K18" i="99"/>
  <c r="AD18" i="99" s="1"/>
  <c r="H18" i="99"/>
  <c r="AB18" i="99" s="1"/>
  <c r="G18" i="99"/>
  <c r="AA18" i="99" s="1"/>
  <c r="AO17" i="99"/>
  <c r="AL17" i="99"/>
  <c r="AI17" i="99"/>
  <c r="AF17" i="99"/>
  <c r="AC17" i="99"/>
  <c r="Z17" i="99"/>
  <c r="X17" i="99"/>
  <c r="AN17" i="99" s="1"/>
  <c r="W17" i="99"/>
  <c r="AM17" i="99" s="1"/>
  <c r="V17" i="99"/>
  <c r="T17" i="99"/>
  <c r="AK17" i="99" s="1"/>
  <c r="S17" i="99"/>
  <c r="R17" i="99"/>
  <c r="P17" i="99"/>
  <c r="AH17" i="99" s="1"/>
  <c r="O17" i="99"/>
  <c r="AG17" i="99" s="1"/>
  <c r="N17" i="99"/>
  <c r="L17" i="99"/>
  <c r="AE17" i="99" s="1"/>
  <c r="K17" i="99"/>
  <c r="H17" i="99"/>
  <c r="AB17" i="99" s="1"/>
  <c r="G17" i="99"/>
  <c r="AA17" i="99" s="1"/>
  <c r="AO16" i="99"/>
  <c r="AL16" i="99"/>
  <c r="AI16" i="99"/>
  <c r="AF16" i="99"/>
  <c r="AC16" i="99"/>
  <c r="Z16" i="99"/>
  <c r="X16" i="99"/>
  <c r="AN16" i="99" s="1"/>
  <c r="W16" i="99"/>
  <c r="V16" i="99"/>
  <c r="T16" i="99"/>
  <c r="S16" i="99"/>
  <c r="AJ16" i="99" s="1"/>
  <c r="R16" i="99"/>
  <c r="P16" i="99"/>
  <c r="AH16" i="99" s="1"/>
  <c r="O16" i="99"/>
  <c r="N16" i="99"/>
  <c r="L16" i="99"/>
  <c r="AE16" i="99" s="1"/>
  <c r="K16" i="99"/>
  <c r="AD16" i="99" s="1"/>
  <c r="H16" i="99"/>
  <c r="AB16" i="99" s="1"/>
  <c r="G16" i="99"/>
  <c r="AA16" i="99" s="1"/>
  <c r="AO15" i="99"/>
  <c r="AN15" i="99"/>
  <c r="AM15" i="99"/>
  <c r="AL15" i="99"/>
  <c r="AK15" i="99"/>
  <c r="AJ15" i="99"/>
  <c r="AI15" i="99"/>
  <c r="AH15" i="99"/>
  <c r="AG15" i="99"/>
  <c r="AF15" i="99"/>
  <c r="AE15" i="99"/>
  <c r="AD15" i="99"/>
  <c r="AC15" i="99"/>
  <c r="AB15" i="99"/>
  <c r="AA15" i="99"/>
  <c r="Z15" i="99"/>
  <c r="V15" i="99"/>
  <c r="R15" i="99"/>
  <c r="N15" i="99"/>
  <c r="Y14" i="99"/>
  <c r="U14" i="99"/>
  <c r="Q14" i="99"/>
  <c r="M14" i="99"/>
  <c r="I14" i="99"/>
  <c r="F14" i="99"/>
  <c r="E14" i="99"/>
  <c r="D14" i="99"/>
  <c r="C14" i="99"/>
  <c r="AO13" i="99"/>
  <c r="AL13" i="99"/>
  <c r="AI13" i="99"/>
  <c r="AF13" i="99"/>
  <c r="AC13" i="99"/>
  <c r="Z13" i="99"/>
  <c r="X13" i="99"/>
  <c r="AN13" i="99" s="1"/>
  <c r="W13" i="99"/>
  <c r="AM13" i="99" s="1"/>
  <c r="V13" i="99"/>
  <c r="T13" i="99"/>
  <c r="AK13" i="99" s="1"/>
  <c r="S13" i="99"/>
  <c r="AJ13" i="99" s="1"/>
  <c r="R13" i="99"/>
  <c r="P13" i="99"/>
  <c r="AH13" i="99" s="1"/>
  <c r="O13" i="99"/>
  <c r="AG13" i="99" s="1"/>
  <c r="N13" i="99"/>
  <c r="L13" i="99"/>
  <c r="AE13" i="99" s="1"/>
  <c r="K13" i="99"/>
  <c r="AD13" i="99" s="1"/>
  <c r="H13" i="99"/>
  <c r="AB13" i="99" s="1"/>
  <c r="G13" i="99"/>
  <c r="AA13" i="99" s="1"/>
  <c r="AO12" i="99"/>
  <c r="AL12" i="99"/>
  <c r="AI12" i="99"/>
  <c r="AF12" i="99"/>
  <c r="AC12" i="99"/>
  <c r="Z12" i="99"/>
  <c r="X12" i="99"/>
  <c r="AN12" i="99" s="1"/>
  <c r="W12" i="99"/>
  <c r="AM12" i="99" s="1"/>
  <c r="V12" i="99"/>
  <c r="T12" i="99"/>
  <c r="AK12" i="99" s="1"/>
  <c r="S12" i="99"/>
  <c r="AJ12" i="99" s="1"/>
  <c r="R12" i="99"/>
  <c r="P12" i="99"/>
  <c r="AH12" i="99" s="1"/>
  <c r="O12" i="99"/>
  <c r="AG12" i="99" s="1"/>
  <c r="N12" i="99"/>
  <c r="L12" i="99"/>
  <c r="AE12" i="99" s="1"/>
  <c r="K12" i="99"/>
  <c r="AD12" i="99" s="1"/>
  <c r="H12" i="99"/>
  <c r="AB12" i="99" s="1"/>
  <c r="G12" i="99"/>
  <c r="AA12" i="99" s="1"/>
  <c r="AO11" i="99"/>
  <c r="AL11" i="99"/>
  <c r="AI11" i="99"/>
  <c r="AF11" i="99"/>
  <c r="AC11" i="99"/>
  <c r="Z11" i="99"/>
  <c r="X11" i="99"/>
  <c r="W11" i="99"/>
  <c r="V11" i="99"/>
  <c r="T11" i="99"/>
  <c r="AK11" i="99" s="1"/>
  <c r="S11" i="99"/>
  <c r="AJ11" i="99" s="1"/>
  <c r="R11" i="99"/>
  <c r="P11" i="99"/>
  <c r="O11" i="99"/>
  <c r="N11" i="99"/>
  <c r="L11" i="99"/>
  <c r="AE11" i="99" s="1"/>
  <c r="K11" i="99"/>
  <c r="AD11" i="99" s="1"/>
  <c r="H11" i="99"/>
  <c r="AB11" i="99" s="1"/>
  <c r="G11" i="99"/>
  <c r="AA11" i="99" s="1"/>
  <c r="AO10" i="99"/>
  <c r="AL10" i="99"/>
  <c r="AI10" i="99"/>
  <c r="AF10" i="99"/>
  <c r="AC10" i="99"/>
  <c r="Z10" i="99"/>
  <c r="X10" i="99"/>
  <c r="AN10" i="99" s="1"/>
  <c r="W10" i="99"/>
  <c r="AM10" i="99" s="1"/>
  <c r="V10" i="99"/>
  <c r="T10" i="99"/>
  <c r="AK10" i="99" s="1"/>
  <c r="S10" i="99"/>
  <c r="R10" i="99"/>
  <c r="P10" i="99"/>
  <c r="AH10" i="99" s="1"/>
  <c r="O10" i="99"/>
  <c r="AG10" i="99" s="1"/>
  <c r="N10" i="99"/>
  <c r="L10" i="99"/>
  <c r="AE10" i="99" s="1"/>
  <c r="K10" i="99"/>
  <c r="H10" i="99"/>
  <c r="AB10" i="99" s="1"/>
  <c r="G10" i="99"/>
  <c r="Y9" i="99"/>
  <c r="U9" i="99"/>
  <c r="Q9" i="99"/>
  <c r="M9" i="99"/>
  <c r="I9" i="99"/>
  <c r="F9" i="99"/>
  <c r="E9" i="99"/>
  <c r="D9" i="99"/>
  <c r="C9" i="99"/>
  <c r="AO8" i="99"/>
  <c r="AL8" i="99"/>
  <c r="AI8" i="99"/>
  <c r="AF8" i="99"/>
  <c r="AC8" i="99"/>
  <c r="Z8" i="99"/>
  <c r="X8" i="99"/>
  <c r="AN8" i="99" s="1"/>
  <c r="W8" i="99"/>
  <c r="AM8" i="99" s="1"/>
  <c r="V8" i="99"/>
  <c r="T8" i="99"/>
  <c r="AK8" i="99" s="1"/>
  <c r="S8" i="99"/>
  <c r="AJ8" i="99" s="1"/>
  <c r="R8" i="99"/>
  <c r="P8" i="99"/>
  <c r="AH8" i="99" s="1"/>
  <c r="O8" i="99"/>
  <c r="AG8" i="99" s="1"/>
  <c r="N8" i="99"/>
  <c r="L8" i="99"/>
  <c r="AE8" i="99" s="1"/>
  <c r="K8" i="99"/>
  <c r="AD8" i="99" s="1"/>
  <c r="H8" i="99"/>
  <c r="AB8" i="99" s="1"/>
  <c r="G8" i="99"/>
  <c r="AA8" i="99" s="1"/>
  <c r="R117" i="98"/>
  <c r="Q117" i="98"/>
  <c r="P117" i="98"/>
  <c r="O117" i="98"/>
  <c r="N117" i="98"/>
  <c r="M117" i="98"/>
  <c r="R115" i="98"/>
  <c r="Q115" i="98"/>
  <c r="P115" i="98"/>
  <c r="O115" i="98"/>
  <c r="N115" i="98"/>
  <c r="M115" i="98"/>
  <c r="R114" i="98"/>
  <c r="Q114" i="98"/>
  <c r="P114" i="98"/>
  <c r="O114" i="98"/>
  <c r="N114" i="98"/>
  <c r="M114" i="98"/>
  <c r="R113" i="98"/>
  <c r="Q113" i="98"/>
  <c r="P113" i="98"/>
  <c r="O113" i="98"/>
  <c r="N113" i="98"/>
  <c r="M113" i="98"/>
  <c r="R112" i="98"/>
  <c r="Q112" i="98"/>
  <c r="P112" i="98"/>
  <c r="O112" i="98"/>
  <c r="N112" i="98"/>
  <c r="M112" i="98"/>
  <c r="R111" i="98"/>
  <c r="Q111" i="98"/>
  <c r="P111" i="98"/>
  <c r="O111" i="98"/>
  <c r="N111" i="98"/>
  <c r="M111" i="98"/>
  <c r="R110" i="98"/>
  <c r="Q110" i="98"/>
  <c r="P110" i="98"/>
  <c r="O110" i="98"/>
  <c r="N110" i="98"/>
  <c r="M110" i="98"/>
  <c r="R109" i="98"/>
  <c r="Q109" i="98"/>
  <c r="P109" i="98"/>
  <c r="O109" i="98"/>
  <c r="N109" i="98"/>
  <c r="M109" i="98"/>
  <c r="L107" i="98"/>
  <c r="L103" i="98" s="1"/>
  <c r="K107" i="98"/>
  <c r="K103" i="98" s="1"/>
  <c r="J107" i="98"/>
  <c r="J103" i="98" s="1"/>
  <c r="I107" i="98"/>
  <c r="I103" i="98" s="1"/>
  <c r="H107" i="98"/>
  <c r="H103" i="98" s="1"/>
  <c r="G107" i="98"/>
  <c r="G103" i="98" s="1"/>
  <c r="F107" i="98"/>
  <c r="F103" i="98" s="1"/>
  <c r="E107" i="98"/>
  <c r="E103" i="98" s="1"/>
  <c r="D107" i="98"/>
  <c r="D103" i="98" s="1"/>
  <c r="R106" i="98"/>
  <c r="Q106" i="98"/>
  <c r="P106" i="98"/>
  <c r="O106" i="98"/>
  <c r="N106" i="98"/>
  <c r="M106" i="98"/>
  <c r="R105" i="98"/>
  <c r="Q105" i="98"/>
  <c r="P105" i="98"/>
  <c r="O105" i="98"/>
  <c r="N105" i="98"/>
  <c r="M105" i="98"/>
  <c r="R104" i="98"/>
  <c r="Q104" i="98"/>
  <c r="P104" i="98"/>
  <c r="O104" i="98"/>
  <c r="N104" i="98"/>
  <c r="M104" i="98"/>
  <c r="R100" i="98"/>
  <c r="Q100" i="98"/>
  <c r="P100" i="98"/>
  <c r="O100" i="98"/>
  <c r="N100" i="98"/>
  <c r="M100" i="98"/>
  <c r="R99" i="98"/>
  <c r="Q99" i="98"/>
  <c r="P99" i="98"/>
  <c r="M99" i="98"/>
  <c r="R98" i="98"/>
  <c r="Q98" i="98"/>
  <c r="P98" i="98"/>
  <c r="M98" i="98"/>
  <c r="L97" i="98"/>
  <c r="K97" i="98"/>
  <c r="J97" i="98"/>
  <c r="I97" i="98"/>
  <c r="G97" i="98"/>
  <c r="F97" i="98"/>
  <c r="E97" i="98"/>
  <c r="D97" i="98"/>
  <c r="R96" i="98"/>
  <c r="Q96" i="98"/>
  <c r="P96" i="98"/>
  <c r="O96" i="98"/>
  <c r="N96" i="98"/>
  <c r="M96" i="98"/>
  <c r="R95" i="98"/>
  <c r="Q95" i="98"/>
  <c r="P95" i="98"/>
  <c r="O95" i="98"/>
  <c r="N95" i="98"/>
  <c r="M95" i="98"/>
  <c r="L94" i="98"/>
  <c r="K94" i="98"/>
  <c r="J94" i="98"/>
  <c r="I94" i="98"/>
  <c r="H94" i="98"/>
  <c r="G94" i="98"/>
  <c r="F94" i="98"/>
  <c r="E94" i="98"/>
  <c r="D94" i="98"/>
  <c r="R93" i="98"/>
  <c r="Q93" i="98"/>
  <c r="P93" i="98"/>
  <c r="O93" i="98"/>
  <c r="N93" i="98"/>
  <c r="M93" i="98"/>
  <c r="R92" i="98"/>
  <c r="Q92" i="98"/>
  <c r="P92" i="98"/>
  <c r="O92" i="98"/>
  <c r="N92" i="98"/>
  <c r="M92" i="98"/>
  <c r="L91" i="98"/>
  <c r="K91" i="98"/>
  <c r="J91" i="98"/>
  <c r="I91" i="98"/>
  <c r="H91" i="98"/>
  <c r="G91" i="98"/>
  <c r="F91" i="98"/>
  <c r="E91" i="98"/>
  <c r="D91" i="98"/>
  <c r="R90" i="98"/>
  <c r="Q90" i="98"/>
  <c r="P90" i="98"/>
  <c r="O90" i="98"/>
  <c r="N90" i="98"/>
  <c r="M90" i="98"/>
  <c r="R89" i="98"/>
  <c r="Q89" i="98"/>
  <c r="P89" i="98"/>
  <c r="O89" i="98"/>
  <c r="N89" i="98"/>
  <c r="M89" i="98"/>
  <c r="L88" i="98"/>
  <c r="K88" i="98"/>
  <c r="J88" i="98"/>
  <c r="I88" i="98"/>
  <c r="H88" i="98"/>
  <c r="G88" i="98"/>
  <c r="F88" i="98"/>
  <c r="E88" i="98"/>
  <c r="D88" i="98"/>
  <c r="R87" i="98"/>
  <c r="Q87" i="98"/>
  <c r="P87" i="98"/>
  <c r="O87" i="98"/>
  <c r="N87" i="98"/>
  <c r="M87" i="98"/>
  <c r="R86" i="98"/>
  <c r="Q86" i="98"/>
  <c r="P86" i="98"/>
  <c r="O86" i="98"/>
  <c r="N86" i="98"/>
  <c r="M86" i="98"/>
  <c r="L85" i="98"/>
  <c r="K85" i="98"/>
  <c r="J85" i="98"/>
  <c r="I85" i="98"/>
  <c r="H85" i="98"/>
  <c r="G85" i="98"/>
  <c r="F85" i="98"/>
  <c r="E85" i="98"/>
  <c r="D85" i="98"/>
  <c r="R84" i="98"/>
  <c r="Q84" i="98"/>
  <c r="P84" i="98"/>
  <c r="O84" i="98"/>
  <c r="N84" i="98"/>
  <c r="M84" i="98"/>
  <c r="R83" i="98"/>
  <c r="Q83" i="98"/>
  <c r="P83" i="98"/>
  <c r="O83" i="98"/>
  <c r="N83" i="98"/>
  <c r="M83" i="98"/>
  <c r="L82" i="98"/>
  <c r="K82" i="98"/>
  <c r="J82" i="98"/>
  <c r="I82" i="98"/>
  <c r="H82" i="98"/>
  <c r="G82" i="98"/>
  <c r="F82" i="98"/>
  <c r="E82" i="98"/>
  <c r="D82" i="98"/>
  <c r="R79" i="98"/>
  <c r="Q79" i="98"/>
  <c r="P79" i="98"/>
  <c r="O79" i="98"/>
  <c r="N79" i="98"/>
  <c r="M79" i="98"/>
  <c r="R78" i="98"/>
  <c r="Q78" i="98"/>
  <c r="P78" i="98"/>
  <c r="O78" i="98"/>
  <c r="N78" i="98"/>
  <c r="M78" i="98"/>
  <c r="L77" i="98"/>
  <c r="K77" i="98"/>
  <c r="J77" i="98"/>
  <c r="I77" i="98"/>
  <c r="H77" i="98"/>
  <c r="G77" i="98"/>
  <c r="F77" i="98"/>
  <c r="E77" i="98"/>
  <c r="D77" i="98"/>
  <c r="R76" i="98"/>
  <c r="Q76" i="98"/>
  <c r="P76" i="98"/>
  <c r="O76" i="98"/>
  <c r="N76" i="98"/>
  <c r="M76" i="98"/>
  <c r="R75" i="98"/>
  <c r="Q75" i="98"/>
  <c r="P75" i="98"/>
  <c r="O75" i="98"/>
  <c r="N75" i="98"/>
  <c r="M75" i="98"/>
  <c r="R74" i="98"/>
  <c r="Q74" i="98"/>
  <c r="P74" i="98"/>
  <c r="O74" i="98"/>
  <c r="N74" i="98"/>
  <c r="M74" i="98"/>
  <c r="L73" i="98"/>
  <c r="K73" i="98"/>
  <c r="J73" i="98"/>
  <c r="I73" i="98"/>
  <c r="H73" i="98"/>
  <c r="G73" i="98"/>
  <c r="F73" i="98"/>
  <c r="E73" i="98"/>
  <c r="D73" i="98"/>
  <c r="R72" i="98"/>
  <c r="Q72" i="98"/>
  <c r="P72" i="98"/>
  <c r="O72" i="98"/>
  <c r="N72" i="98"/>
  <c r="M72" i="98"/>
  <c r="R71" i="98"/>
  <c r="Q71" i="98"/>
  <c r="P71" i="98"/>
  <c r="O71" i="98"/>
  <c r="N71" i="98"/>
  <c r="M71" i="98"/>
  <c r="R70" i="98"/>
  <c r="Q70" i="98"/>
  <c r="P70" i="98"/>
  <c r="O70" i="98"/>
  <c r="N70" i="98"/>
  <c r="M70" i="98"/>
  <c r="R69" i="98"/>
  <c r="Q69" i="98"/>
  <c r="P69" i="98"/>
  <c r="O69" i="98"/>
  <c r="N69" i="98"/>
  <c r="M69" i="98"/>
  <c r="R68" i="98"/>
  <c r="Q68" i="98"/>
  <c r="P68" i="98"/>
  <c r="O68" i="98"/>
  <c r="N68" i="98"/>
  <c r="M68" i="98"/>
  <c r="R67" i="98"/>
  <c r="Q67" i="98"/>
  <c r="P67" i="98"/>
  <c r="O67" i="98"/>
  <c r="N67" i="98"/>
  <c r="M67" i="98"/>
  <c r="R66" i="98"/>
  <c r="Q66" i="98"/>
  <c r="P66" i="98"/>
  <c r="O66" i="98"/>
  <c r="N66" i="98"/>
  <c r="M66" i="98"/>
  <c r="R65" i="98"/>
  <c r="Q65" i="98"/>
  <c r="P65" i="98"/>
  <c r="O65" i="98"/>
  <c r="N65" i="98"/>
  <c r="M65" i="98"/>
  <c r="R64" i="98"/>
  <c r="Q64" i="98"/>
  <c r="P64" i="98"/>
  <c r="O64" i="98"/>
  <c r="N64" i="98"/>
  <c r="M64" i="98"/>
  <c r="R63" i="98"/>
  <c r="Q63" i="98"/>
  <c r="P63" i="98"/>
  <c r="O63" i="98"/>
  <c r="N63" i="98"/>
  <c r="M63" i="98"/>
  <c r="R62" i="98"/>
  <c r="Q62" i="98"/>
  <c r="P62" i="98"/>
  <c r="O62" i="98"/>
  <c r="N62" i="98"/>
  <c r="M62" i="98"/>
  <c r="R61" i="98"/>
  <c r="Q61" i="98"/>
  <c r="P61" i="98"/>
  <c r="O61" i="98"/>
  <c r="N61" i="98"/>
  <c r="M61" i="98"/>
  <c r="L60" i="98"/>
  <c r="K60" i="98"/>
  <c r="J60" i="98"/>
  <c r="I60" i="98"/>
  <c r="H60" i="98"/>
  <c r="G60" i="98"/>
  <c r="F60" i="98"/>
  <c r="E60" i="98"/>
  <c r="D60" i="98"/>
  <c r="R59" i="98"/>
  <c r="Q59" i="98"/>
  <c r="P59" i="98"/>
  <c r="O59" i="98"/>
  <c r="N59" i="98"/>
  <c r="M59" i="98"/>
  <c r="R58" i="98"/>
  <c r="Q58" i="98"/>
  <c r="P58" i="98"/>
  <c r="O58" i="98"/>
  <c r="N58" i="98"/>
  <c r="M58" i="98"/>
  <c r="L57" i="98"/>
  <c r="K57" i="98"/>
  <c r="J57" i="98"/>
  <c r="I57" i="98"/>
  <c r="H57" i="98"/>
  <c r="G57" i="98"/>
  <c r="F57" i="98"/>
  <c r="E57" i="98"/>
  <c r="D57" i="98"/>
  <c r="R55" i="98"/>
  <c r="Q55" i="98"/>
  <c r="P55" i="98"/>
  <c r="O55" i="98"/>
  <c r="N55" i="98"/>
  <c r="M55" i="98"/>
  <c r="R54" i="98"/>
  <c r="Q54" i="98"/>
  <c r="P54" i="98"/>
  <c r="O54" i="98"/>
  <c r="N54" i="98"/>
  <c r="M54" i="98"/>
  <c r="N53" i="98"/>
  <c r="L51" i="98"/>
  <c r="K51" i="98"/>
  <c r="J51" i="98"/>
  <c r="I51" i="98"/>
  <c r="H51" i="98"/>
  <c r="G51" i="98"/>
  <c r="F51" i="98"/>
  <c r="E51" i="98"/>
  <c r="D51" i="98"/>
  <c r="H49" i="98"/>
  <c r="F48" i="98"/>
  <c r="F49" i="98" s="1"/>
  <c r="D48" i="98"/>
  <c r="D49" i="98" s="1"/>
  <c r="L46" i="98"/>
  <c r="K46" i="98"/>
  <c r="J46" i="98"/>
  <c r="I46" i="98"/>
  <c r="O46" i="98" s="1"/>
  <c r="H46" i="98"/>
  <c r="G46" i="98"/>
  <c r="F46" i="98"/>
  <c r="E46" i="98"/>
  <c r="D46" i="98"/>
  <c r="F43" i="98"/>
  <c r="F44" i="98" s="1"/>
  <c r="F47" i="98" s="1"/>
  <c r="D43" i="98"/>
  <c r="D44" i="98" s="1"/>
  <c r="N42" i="98"/>
  <c r="N41" i="98"/>
  <c r="N40" i="98"/>
  <c r="N39" i="98"/>
  <c r="N38" i="98"/>
  <c r="H37" i="98"/>
  <c r="H35" i="98" s="1"/>
  <c r="G37" i="98"/>
  <c r="G35" i="98" s="1"/>
  <c r="F37" i="98"/>
  <c r="E37" i="98"/>
  <c r="E35" i="98" s="1"/>
  <c r="D37" i="98"/>
  <c r="N36" i="98"/>
  <c r="L33" i="98"/>
  <c r="K33" i="98"/>
  <c r="J33" i="98"/>
  <c r="I33" i="98"/>
  <c r="H33" i="98"/>
  <c r="G33" i="98"/>
  <c r="G32" i="98" s="1"/>
  <c r="F33" i="98"/>
  <c r="E33" i="98"/>
  <c r="E32" i="98" s="1"/>
  <c r="D33" i="98"/>
  <c r="F30" i="98"/>
  <c r="F31" i="98" s="1"/>
  <c r="F34" i="98" s="1"/>
  <c r="D30" i="98"/>
  <c r="N29" i="98"/>
  <c r="N28" i="98"/>
  <c r="N27" i="98"/>
  <c r="N26" i="98"/>
  <c r="N25" i="98"/>
  <c r="G24" i="98"/>
  <c r="F24" i="98"/>
  <c r="E24" i="98"/>
  <c r="N23" i="98"/>
  <c r="N22" i="98"/>
  <c r="R21" i="98"/>
  <c r="Q21" i="98"/>
  <c r="P21" i="98"/>
  <c r="O21" i="98"/>
  <c r="N21" i="98"/>
  <c r="M21" i="98"/>
  <c r="H20" i="98"/>
  <c r="G20" i="98"/>
  <c r="F20" i="98"/>
  <c r="E20" i="98"/>
  <c r="D20" i="98"/>
  <c r="R19" i="98"/>
  <c r="Q19" i="98"/>
  <c r="P19" i="98"/>
  <c r="O19" i="98"/>
  <c r="N19" i="98"/>
  <c r="M19" i="98"/>
  <c r="N18" i="98"/>
  <c r="H17" i="98"/>
  <c r="G17" i="98"/>
  <c r="F17" i="98"/>
  <c r="E17" i="98"/>
  <c r="D17" i="98"/>
  <c r="N16" i="98"/>
  <c r="N15" i="98"/>
  <c r="N14" i="98"/>
  <c r="N13" i="98"/>
  <c r="H12" i="98"/>
  <c r="G12" i="98"/>
  <c r="F12" i="98"/>
  <c r="E12" i="98"/>
  <c r="D12" i="98"/>
  <c r="L8" i="98"/>
  <c r="K8" i="98"/>
  <c r="J8" i="98"/>
  <c r="I8" i="98"/>
  <c r="O21" i="99" l="1"/>
  <c r="I8" i="100" s="1"/>
  <c r="W21" i="99"/>
  <c r="M8" i="100" s="1"/>
  <c r="D51" i="99"/>
  <c r="F51" i="99"/>
  <c r="W55" i="99"/>
  <c r="P69" i="99"/>
  <c r="H76" i="99"/>
  <c r="D35" i="98"/>
  <c r="P52" i="99"/>
  <c r="Q97" i="99"/>
  <c r="Q46" i="98"/>
  <c r="X52" i="99"/>
  <c r="AC83" i="99"/>
  <c r="C37" i="99"/>
  <c r="E37" i="99"/>
  <c r="H38" i="99"/>
  <c r="AB38" i="99" s="1"/>
  <c r="P45" i="99"/>
  <c r="O48" i="99"/>
  <c r="P59" i="99"/>
  <c r="O94" i="99"/>
  <c r="AG94" i="99" s="1"/>
  <c r="W94" i="99"/>
  <c r="F93" i="99"/>
  <c r="F58" i="99"/>
  <c r="N46" i="98"/>
  <c r="P88" i="98"/>
  <c r="R88" i="98"/>
  <c r="Q91" i="98"/>
  <c r="T34" i="99"/>
  <c r="T30" i="99" s="1"/>
  <c r="L38" i="99"/>
  <c r="W38" i="99"/>
  <c r="E44" i="99"/>
  <c r="H45" i="99"/>
  <c r="Q48" i="99"/>
  <c r="E51" i="99"/>
  <c r="D58" i="99"/>
  <c r="X59" i="99"/>
  <c r="W62" i="99"/>
  <c r="I91" i="99"/>
  <c r="I90" i="99" s="1"/>
  <c r="D93" i="99"/>
  <c r="P97" i="99"/>
  <c r="X97" i="99"/>
  <c r="C51" i="99"/>
  <c r="H31" i="99"/>
  <c r="H30" i="99" s="1"/>
  <c r="R46" i="98"/>
  <c r="D50" i="98"/>
  <c r="O51" i="98"/>
  <c r="Q51" i="98"/>
  <c r="V9" i="99"/>
  <c r="L9" i="99"/>
  <c r="AI9" i="99"/>
  <c r="Z14" i="99"/>
  <c r="AK33" i="99"/>
  <c r="E30" i="99"/>
  <c r="P41" i="99"/>
  <c r="L45" i="99"/>
  <c r="P48" i="99"/>
  <c r="X48" i="99"/>
  <c r="K48" i="99"/>
  <c r="I77" i="99"/>
  <c r="I76" i="99" s="1"/>
  <c r="AC76" i="99" s="1"/>
  <c r="H90" i="99"/>
  <c r="H86" i="99" s="1"/>
  <c r="AH95" i="99"/>
  <c r="C93" i="99"/>
  <c r="E93" i="99"/>
  <c r="H97" i="99"/>
  <c r="N33" i="98"/>
  <c r="AK16" i="99"/>
  <c r="T14" i="99"/>
  <c r="AK14" i="99" s="1"/>
  <c r="AG43" i="99"/>
  <c r="O41" i="99"/>
  <c r="U46" i="99"/>
  <c r="S45" i="99"/>
  <c r="AB54" i="99"/>
  <c r="H52" i="99"/>
  <c r="AA55" i="99"/>
  <c r="AH57" i="99"/>
  <c r="P55" i="99"/>
  <c r="P51" i="99" s="1"/>
  <c r="AB61" i="99"/>
  <c r="H59" i="99"/>
  <c r="AA62" i="99"/>
  <c r="AH64" i="99"/>
  <c r="P62" i="99"/>
  <c r="AB68" i="99"/>
  <c r="H66" i="99"/>
  <c r="AB66" i="99" s="1"/>
  <c r="AA69" i="99"/>
  <c r="AB71" i="99"/>
  <c r="H69" i="99"/>
  <c r="AM71" i="99"/>
  <c r="W69" i="99"/>
  <c r="AK75" i="99"/>
  <c r="T73" i="99"/>
  <c r="T72" i="99" s="1"/>
  <c r="AB76" i="99"/>
  <c r="AF84" i="99"/>
  <c r="AE85" i="99"/>
  <c r="L83" i="99"/>
  <c r="AE83" i="99" s="1"/>
  <c r="AK89" i="99"/>
  <c r="T87" i="99"/>
  <c r="T86" i="99" s="1"/>
  <c r="AB90" i="99"/>
  <c r="I95" i="99"/>
  <c r="AC95" i="99" s="1"/>
  <c r="F11" i="98"/>
  <c r="N30" i="98"/>
  <c r="O33" i="98"/>
  <c r="Q33" i="98"/>
  <c r="P46" i="98"/>
  <c r="N51" i="98"/>
  <c r="P51" i="98"/>
  <c r="R51" i="98"/>
  <c r="T9" i="99"/>
  <c r="AK9" i="99" s="1"/>
  <c r="AO9" i="99"/>
  <c r="P9" i="99"/>
  <c r="AH9" i="99" s="1"/>
  <c r="X9" i="99"/>
  <c r="AN9" i="99" s="1"/>
  <c r="AC21" i="99"/>
  <c r="F11" i="100"/>
  <c r="P11" i="100" s="1"/>
  <c r="AB28" i="99"/>
  <c r="U31" i="99"/>
  <c r="AM31" i="99" s="1"/>
  <c r="AE33" i="99"/>
  <c r="L31" i="99"/>
  <c r="AH36" i="99"/>
  <c r="P34" i="99"/>
  <c r="I39" i="99"/>
  <c r="I38" i="99" s="1"/>
  <c r="AC38" i="99" s="1"/>
  <c r="R42" i="99"/>
  <c r="Q41" i="99"/>
  <c r="AB50" i="99"/>
  <c r="H48" i="99"/>
  <c r="H44" i="99" s="1"/>
  <c r="AB44" i="99" s="1"/>
  <c r="R53" i="99"/>
  <c r="Q52" i="99"/>
  <c r="S55" i="99"/>
  <c r="R60" i="99"/>
  <c r="Q59" i="99"/>
  <c r="S62" i="99"/>
  <c r="R67" i="99"/>
  <c r="Q66" i="99"/>
  <c r="L69" i="99"/>
  <c r="T69" i="99"/>
  <c r="AE78" i="99"/>
  <c r="L76" i="99"/>
  <c r="AK82" i="99"/>
  <c r="T80" i="99"/>
  <c r="T79" i="99" s="1"/>
  <c r="H83" i="99"/>
  <c r="AB83" i="99" s="1"/>
  <c r="AC90" i="99"/>
  <c r="AE92" i="99"/>
  <c r="L90" i="99"/>
  <c r="AK98" i="99"/>
  <c r="AF14" i="99"/>
  <c r="AE27" i="99"/>
  <c r="AG27" i="99"/>
  <c r="AK27" i="99"/>
  <c r="AM27" i="99"/>
  <c r="C30" i="99"/>
  <c r="D30" i="99"/>
  <c r="F30" i="99"/>
  <c r="W45" i="99"/>
  <c r="F72" i="99"/>
  <c r="W76" i="99"/>
  <c r="F79" i="99"/>
  <c r="W83" i="99"/>
  <c r="F86" i="99"/>
  <c r="W90" i="99"/>
  <c r="I31" i="99"/>
  <c r="AC31" i="99" s="1"/>
  <c r="E81" i="98"/>
  <c r="E80" i="98" s="1"/>
  <c r="I81" i="98"/>
  <c r="I80" i="98" s="1"/>
  <c r="I56" i="98"/>
  <c r="N57" i="98"/>
  <c r="F35" i="98"/>
  <c r="N35" i="98" s="1"/>
  <c r="E56" i="98"/>
  <c r="O57" i="98"/>
  <c r="Q57" i="98"/>
  <c r="P73" i="98"/>
  <c r="R73" i="98"/>
  <c r="O77" i="98"/>
  <c r="Q77" i="98"/>
  <c r="Q97" i="98"/>
  <c r="P103" i="98"/>
  <c r="R103" i="98"/>
  <c r="N12" i="98"/>
  <c r="E11" i="98"/>
  <c r="E10" i="98" s="1"/>
  <c r="N73" i="98"/>
  <c r="M97" i="98"/>
  <c r="N20" i="98"/>
  <c r="N49" i="98"/>
  <c r="G81" i="98"/>
  <c r="G80" i="98" s="1"/>
  <c r="K81" i="98"/>
  <c r="K80" i="98" s="1"/>
  <c r="P85" i="98"/>
  <c r="R85" i="98"/>
  <c r="P97" i="98"/>
  <c r="R97" i="98"/>
  <c r="N85" i="98"/>
  <c r="N88" i="98"/>
  <c r="M91" i="98"/>
  <c r="O91" i="98"/>
  <c r="D81" i="98"/>
  <c r="D80" i="98" s="1"/>
  <c r="F81" i="98"/>
  <c r="F80" i="98" s="1"/>
  <c r="H81" i="98"/>
  <c r="J81" i="98"/>
  <c r="L81" i="98"/>
  <c r="L80" i="98" s="1"/>
  <c r="M85" i="98"/>
  <c r="Q85" i="98"/>
  <c r="O85" i="98"/>
  <c r="N91" i="98"/>
  <c r="P91" i="98"/>
  <c r="R91" i="98"/>
  <c r="N94" i="98"/>
  <c r="P94" i="98"/>
  <c r="R94" i="98"/>
  <c r="O73" i="98"/>
  <c r="Q73" i="98"/>
  <c r="N77" i="98"/>
  <c r="N60" i="98"/>
  <c r="D56" i="98"/>
  <c r="F56" i="98"/>
  <c r="H56" i="98"/>
  <c r="J56" i="98"/>
  <c r="P56" i="98" s="1"/>
  <c r="L56" i="98"/>
  <c r="R57" i="98"/>
  <c r="G56" i="98"/>
  <c r="O60" i="98"/>
  <c r="K56" i="98"/>
  <c r="N17" i="98"/>
  <c r="D52" i="98"/>
  <c r="G11" i="98"/>
  <c r="G10" i="98" s="1"/>
  <c r="F32" i="98"/>
  <c r="N37" i="98"/>
  <c r="N43" i="98"/>
  <c r="H44" i="98"/>
  <c r="N44" i="98" s="1"/>
  <c r="N48" i="98"/>
  <c r="H50" i="98"/>
  <c r="M51" i="98"/>
  <c r="N107" i="98"/>
  <c r="N103" i="98"/>
  <c r="AM23" i="99"/>
  <c r="H21" i="99"/>
  <c r="AB21" i="99" s="1"/>
  <c r="G21" i="99"/>
  <c r="AA21" i="99" s="1"/>
  <c r="N9" i="99"/>
  <c r="AL9" i="99"/>
  <c r="AH11" i="99"/>
  <c r="AN11" i="99"/>
  <c r="AI14" i="99"/>
  <c r="V14" i="99"/>
  <c r="AL14" i="99"/>
  <c r="AC9" i="99"/>
  <c r="R9" i="99"/>
  <c r="Z9" i="99"/>
  <c r="G9" i="99"/>
  <c r="AA9" i="99" s="1"/>
  <c r="H9" i="99"/>
  <c r="AB9" i="99" s="1"/>
  <c r="G14" i="99"/>
  <c r="L14" i="99"/>
  <c r="AE14" i="99" s="1"/>
  <c r="N14" i="99"/>
  <c r="R14" i="99"/>
  <c r="AO14" i="99"/>
  <c r="H14" i="99"/>
  <c r="AB14" i="99" s="1"/>
  <c r="AD28" i="99"/>
  <c r="AH28" i="99"/>
  <c r="AJ28" i="99"/>
  <c r="AN28" i="99"/>
  <c r="G33" i="99"/>
  <c r="G31" i="99" s="1"/>
  <c r="AC33" i="99"/>
  <c r="AE31" i="99"/>
  <c r="R35" i="99"/>
  <c r="AK35" i="99"/>
  <c r="Q34" i="99"/>
  <c r="V39" i="99"/>
  <c r="U38" i="99"/>
  <c r="V38" i="99" s="1"/>
  <c r="AH92" i="99"/>
  <c r="P90" i="99"/>
  <c r="D37" i="99"/>
  <c r="F37" i="99"/>
  <c r="AK42" i="99"/>
  <c r="AG46" i="99"/>
  <c r="AK47" i="99"/>
  <c r="AM47" i="99"/>
  <c r="AB52" i="99"/>
  <c r="AK53" i="99"/>
  <c r="AN56" i="99"/>
  <c r="AE57" i="99"/>
  <c r="AK60" i="99"/>
  <c r="C58" i="99"/>
  <c r="E58" i="99"/>
  <c r="AN63" i="99"/>
  <c r="AE64" i="99"/>
  <c r="AK67" i="99"/>
  <c r="C65" i="99"/>
  <c r="E65" i="99"/>
  <c r="V70" i="99"/>
  <c r="AN70" i="99"/>
  <c r="AN75" i="99"/>
  <c r="X73" i="99"/>
  <c r="V77" i="99"/>
  <c r="AN77" i="99"/>
  <c r="AA78" i="99"/>
  <c r="G76" i="99"/>
  <c r="AA76" i="99" s="1"/>
  <c r="AH78" i="99"/>
  <c r="P76" i="99"/>
  <c r="AN82" i="99"/>
  <c r="X80" i="99"/>
  <c r="V84" i="99"/>
  <c r="AN84" i="99"/>
  <c r="AA85" i="99"/>
  <c r="G83" i="99"/>
  <c r="AA83" i="99" s="1"/>
  <c r="AH85" i="99"/>
  <c r="P83" i="99"/>
  <c r="AN89" i="99"/>
  <c r="X87" i="99"/>
  <c r="V91" i="99"/>
  <c r="AN91" i="99"/>
  <c r="AA92" i="99"/>
  <c r="G90" i="99"/>
  <c r="AA90" i="99" s="1"/>
  <c r="AB96" i="99"/>
  <c r="H94" i="99"/>
  <c r="AB94" i="99" s="1"/>
  <c r="AE96" i="99"/>
  <c r="AK96" i="99"/>
  <c r="AB97" i="99"/>
  <c r="AK99" i="99"/>
  <c r="T97" i="99"/>
  <c r="AK97" i="99" s="1"/>
  <c r="X34" i="99"/>
  <c r="G38" i="99"/>
  <c r="AA38" i="99" s="1"/>
  <c r="S38" i="99"/>
  <c r="H41" i="99"/>
  <c r="H37" i="99" s="1"/>
  <c r="AB37" i="99" s="1"/>
  <c r="T41" i="99"/>
  <c r="C44" i="99"/>
  <c r="G45" i="99"/>
  <c r="AA45" i="99" s="1"/>
  <c r="I46" i="99"/>
  <c r="AC46" i="99" s="1"/>
  <c r="D44" i="99"/>
  <c r="F44" i="99"/>
  <c r="T48" i="99"/>
  <c r="AJ49" i="99"/>
  <c r="T52" i="99"/>
  <c r="H55" i="99"/>
  <c r="AB55" i="99" s="1"/>
  <c r="U55" i="99"/>
  <c r="AM55" i="99" s="1"/>
  <c r="I56" i="99"/>
  <c r="I55" i="99" s="1"/>
  <c r="AC55" i="99" s="1"/>
  <c r="T59" i="99"/>
  <c r="T58" i="99" s="1"/>
  <c r="H62" i="99"/>
  <c r="AB62" i="99" s="1"/>
  <c r="U62" i="99"/>
  <c r="I63" i="99"/>
  <c r="I62" i="99" s="1"/>
  <c r="AC62" i="99" s="1"/>
  <c r="T66" i="99"/>
  <c r="AB69" i="99"/>
  <c r="S69" i="99"/>
  <c r="U69" i="99"/>
  <c r="AM69" i="99" s="1"/>
  <c r="I70" i="99"/>
  <c r="I69" i="99" s="1"/>
  <c r="AC69" i="99" s="1"/>
  <c r="D72" i="99"/>
  <c r="P73" i="99"/>
  <c r="R74" i="99"/>
  <c r="AK74" i="99"/>
  <c r="Q73" i="99"/>
  <c r="S76" i="99"/>
  <c r="U76" i="99"/>
  <c r="AM76" i="99" s="1"/>
  <c r="D79" i="99"/>
  <c r="P80" i="99"/>
  <c r="P79" i="99" s="1"/>
  <c r="R81" i="99"/>
  <c r="AK81" i="99"/>
  <c r="Q80" i="99"/>
  <c r="S83" i="99"/>
  <c r="U83" i="99"/>
  <c r="D86" i="99"/>
  <c r="P87" i="99"/>
  <c r="AA88" i="99"/>
  <c r="R88" i="99"/>
  <c r="AK88" i="99"/>
  <c r="Q87" i="99"/>
  <c r="S90" i="99"/>
  <c r="U90" i="99"/>
  <c r="H72" i="99"/>
  <c r="C72" i="99"/>
  <c r="E72" i="99"/>
  <c r="C79" i="99"/>
  <c r="E79" i="99"/>
  <c r="C86" i="99"/>
  <c r="E86" i="99"/>
  <c r="G94" i="99"/>
  <c r="I53" i="98"/>
  <c r="I42" i="98"/>
  <c r="I41" i="98"/>
  <c r="I40" i="98"/>
  <c r="I39" i="98"/>
  <c r="I38" i="98"/>
  <c r="I23" i="98"/>
  <c r="I22" i="98"/>
  <c r="I16" i="98"/>
  <c r="I15" i="98"/>
  <c r="I14" i="98"/>
  <c r="I13" i="98"/>
  <c r="M33" i="98"/>
  <c r="D47" i="98"/>
  <c r="D45" i="98"/>
  <c r="M60" i="98"/>
  <c r="Q60" i="98"/>
  <c r="M77" i="98"/>
  <c r="P82" i="98"/>
  <c r="O103" i="98"/>
  <c r="M103" i="98"/>
  <c r="Q103" i="98"/>
  <c r="M107" i="98"/>
  <c r="Q107" i="98"/>
  <c r="AD10" i="99"/>
  <c r="K9" i="99"/>
  <c r="AD9" i="99" s="1"/>
  <c r="AJ10" i="99"/>
  <c r="S9" i="99"/>
  <c r="AJ9" i="99" s="1"/>
  <c r="AA10" i="99"/>
  <c r="AA14" i="99"/>
  <c r="AD17" i="99"/>
  <c r="K14" i="99"/>
  <c r="AD14" i="99" s="1"/>
  <c r="AJ17" i="99"/>
  <c r="S14" i="99"/>
  <c r="AJ14" i="99" s="1"/>
  <c r="AF21" i="99"/>
  <c r="N21" i="99"/>
  <c r="R21" i="99"/>
  <c r="AL21" i="99"/>
  <c r="V21" i="99"/>
  <c r="Z21" i="99"/>
  <c r="AG21" i="99"/>
  <c r="AO21" i="99"/>
  <c r="AH23" i="99"/>
  <c r="P21" i="99"/>
  <c r="AN23" i="99"/>
  <c r="X21" i="99"/>
  <c r="AA23" i="99"/>
  <c r="O10" i="100"/>
  <c r="G10" i="100"/>
  <c r="S10" i="100" s="1"/>
  <c r="AD27" i="99"/>
  <c r="J10" i="100"/>
  <c r="V10" i="100" s="1"/>
  <c r="AH27" i="99"/>
  <c r="K10" i="100"/>
  <c r="W10" i="100" s="1"/>
  <c r="AJ27" i="99"/>
  <c r="N10" i="100"/>
  <c r="AN27" i="99"/>
  <c r="AA27" i="99"/>
  <c r="V31" i="99"/>
  <c r="AE32" i="99"/>
  <c r="AC32" i="99"/>
  <c r="N32" i="99"/>
  <c r="M31" i="99"/>
  <c r="AD32" i="99"/>
  <c r="AH32" i="99"/>
  <c r="AD33" i="99"/>
  <c r="K31" i="99"/>
  <c r="AN33" i="99"/>
  <c r="X31" i="99"/>
  <c r="AB34" i="99"/>
  <c r="M35" i="99"/>
  <c r="AI35" i="99" s="1"/>
  <c r="AJ35" i="99"/>
  <c r="U35" i="99"/>
  <c r="S34" i="99"/>
  <c r="AJ34" i="99" s="1"/>
  <c r="AE36" i="99"/>
  <c r="L34" i="99"/>
  <c r="AM36" i="99"/>
  <c r="W34" i="99"/>
  <c r="W30" i="99" s="1"/>
  <c r="N39" i="99"/>
  <c r="M38" i="99"/>
  <c r="AH39" i="99"/>
  <c r="AD40" i="99"/>
  <c r="K38" i="99"/>
  <c r="AN40" i="99"/>
  <c r="X38" i="99"/>
  <c r="M42" i="99"/>
  <c r="AI42" i="99" s="1"/>
  <c r="AJ42" i="99"/>
  <c r="U42" i="99"/>
  <c r="S41" i="99"/>
  <c r="AE43" i="99"/>
  <c r="L41" i="99"/>
  <c r="AM43" i="99"/>
  <c r="W41" i="99"/>
  <c r="W37" i="99" s="1"/>
  <c r="I18" i="98"/>
  <c r="I25" i="98"/>
  <c r="I26" i="98"/>
  <c r="I27" i="98"/>
  <c r="I28" i="98"/>
  <c r="I29" i="98"/>
  <c r="D31" i="98"/>
  <c r="D24" i="98"/>
  <c r="D11" i="98" s="1"/>
  <c r="D10" i="98" s="1"/>
  <c r="H31" i="98"/>
  <c r="H24" i="98"/>
  <c r="N24" i="98" s="1"/>
  <c r="P33" i="98"/>
  <c r="R33" i="98"/>
  <c r="I36" i="98"/>
  <c r="H47" i="98"/>
  <c r="N47" i="98" s="1"/>
  <c r="F45" i="98"/>
  <c r="F52" i="98"/>
  <c r="F50" i="98"/>
  <c r="H52" i="98"/>
  <c r="P57" i="98"/>
  <c r="P60" i="98"/>
  <c r="R60" i="98"/>
  <c r="P77" i="98"/>
  <c r="R77" i="98"/>
  <c r="M81" i="98"/>
  <c r="O82" i="98"/>
  <c r="Q82" i="98"/>
  <c r="N82" i="98"/>
  <c r="R82" i="98"/>
  <c r="O88" i="98"/>
  <c r="Q88" i="98"/>
  <c r="O94" i="98"/>
  <c r="Q94" i="98"/>
  <c r="P107" i="98"/>
  <c r="R107" i="98"/>
  <c r="O107" i="98"/>
  <c r="AE9" i="99"/>
  <c r="AF9" i="99"/>
  <c r="AG11" i="99"/>
  <c r="O9" i="99"/>
  <c r="AG9" i="99" s="1"/>
  <c r="AM11" i="99"/>
  <c r="W9" i="99"/>
  <c r="AM9" i="99" s="1"/>
  <c r="AC14" i="99"/>
  <c r="P14" i="99"/>
  <c r="AH14" i="99" s="1"/>
  <c r="X14" i="99"/>
  <c r="AN14" i="99" s="1"/>
  <c r="AG16" i="99"/>
  <c r="O14" i="99"/>
  <c r="AG14" i="99" s="1"/>
  <c r="AM16" i="99"/>
  <c r="W14" i="99"/>
  <c r="AM14" i="99" s="1"/>
  <c r="K21" i="99"/>
  <c r="S21" i="99"/>
  <c r="AI21" i="99"/>
  <c r="AM21" i="99"/>
  <c r="AE24" i="99"/>
  <c r="L21" i="99"/>
  <c r="AK24" i="99"/>
  <c r="T21" i="99"/>
  <c r="H11" i="100"/>
  <c r="T11" i="100" s="1"/>
  <c r="AE28" i="99"/>
  <c r="I11" i="100"/>
  <c r="U11" i="100" s="1"/>
  <c r="AG28" i="99"/>
  <c r="L11" i="100"/>
  <c r="X11" i="100" s="1"/>
  <c r="AK28" i="99"/>
  <c r="M11" i="100"/>
  <c r="AM28" i="99"/>
  <c r="P31" i="99"/>
  <c r="AG32" i="99"/>
  <c r="Q32" i="99"/>
  <c r="AL32" i="99" s="1"/>
  <c r="O31" i="99"/>
  <c r="AM32" i="99"/>
  <c r="Y32" i="99"/>
  <c r="AF32" i="99"/>
  <c r="AN32" i="99"/>
  <c r="K34" i="99"/>
  <c r="O34" i="99"/>
  <c r="I35" i="99"/>
  <c r="G34" i="99"/>
  <c r="AA34" i="99" s="1"/>
  <c r="Z35" i="99"/>
  <c r="Y34" i="99"/>
  <c r="P38" i="99"/>
  <c r="AG39" i="99"/>
  <c r="Q39" i="99"/>
  <c r="O38" i="99"/>
  <c r="AM39" i="99"/>
  <c r="Y39" i="99"/>
  <c r="AN39" i="99"/>
  <c r="K41" i="99"/>
  <c r="I42" i="99"/>
  <c r="G41" i="99"/>
  <c r="AA41" i="99" s="1"/>
  <c r="Z42" i="99"/>
  <c r="Y41" i="99"/>
  <c r="AB45" i="99"/>
  <c r="AH46" i="99"/>
  <c r="AK49" i="99"/>
  <c r="M53" i="99"/>
  <c r="AI53" i="99" s="1"/>
  <c r="AJ53" i="99"/>
  <c r="U53" i="99"/>
  <c r="S52" i="99"/>
  <c r="AE54" i="99"/>
  <c r="L52" i="99"/>
  <c r="AM54" i="99"/>
  <c r="W52" i="99"/>
  <c r="AG56" i="99"/>
  <c r="Q56" i="99"/>
  <c r="AL56" i="99" s="1"/>
  <c r="O55" i="99"/>
  <c r="AM56" i="99"/>
  <c r="Y56" i="99"/>
  <c r="AB59" i="99"/>
  <c r="M60" i="99"/>
  <c r="AJ60" i="99"/>
  <c r="U60" i="99"/>
  <c r="S59" i="99"/>
  <c r="AE61" i="99"/>
  <c r="L59" i="99"/>
  <c r="AM61" i="99"/>
  <c r="W59" i="99"/>
  <c r="AG63" i="99"/>
  <c r="Q63" i="99"/>
  <c r="AL63" i="99" s="1"/>
  <c r="O62" i="99"/>
  <c r="AM63" i="99"/>
  <c r="Y63" i="99"/>
  <c r="M67" i="99"/>
  <c r="AI67" i="99" s="1"/>
  <c r="AJ67" i="99"/>
  <c r="U67" i="99"/>
  <c r="S66" i="99"/>
  <c r="AE68" i="99"/>
  <c r="L66" i="99"/>
  <c r="AM68" i="99"/>
  <c r="W66" i="99"/>
  <c r="P65" i="99"/>
  <c r="AG70" i="99"/>
  <c r="Q70" i="99"/>
  <c r="AL70" i="99" s="1"/>
  <c r="O69" i="99"/>
  <c r="AM70" i="99"/>
  <c r="Y70" i="99"/>
  <c r="AK73" i="99"/>
  <c r="AB73" i="99"/>
  <c r="M74" i="99"/>
  <c r="AJ74" i="99"/>
  <c r="U74" i="99"/>
  <c r="S73" i="99"/>
  <c r="AE75" i="99"/>
  <c r="L73" i="99"/>
  <c r="AM75" i="99"/>
  <c r="W73" i="99"/>
  <c r="AG77" i="99"/>
  <c r="Q77" i="99"/>
  <c r="AL77" i="99" s="1"/>
  <c r="O76" i="99"/>
  <c r="AM77" i="99"/>
  <c r="Y77" i="99"/>
  <c r="AB80" i="99"/>
  <c r="M81" i="99"/>
  <c r="AI81" i="99" s="1"/>
  <c r="AJ81" i="99"/>
  <c r="U81" i="99"/>
  <c r="S80" i="99"/>
  <c r="AE82" i="99"/>
  <c r="L80" i="99"/>
  <c r="AM82" i="99"/>
  <c r="W80" i="99"/>
  <c r="AG84" i="99"/>
  <c r="Q84" i="99"/>
  <c r="AL84" i="99" s="1"/>
  <c r="O83" i="99"/>
  <c r="AM84" i="99"/>
  <c r="Y84" i="99"/>
  <c r="AK87" i="99"/>
  <c r="AB87" i="99"/>
  <c r="M88" i="99"/>
  <c r="AI88" i="99" s="1"/>
  <c r="AJ88" i="99"/>
  <c r="U88" i="99"/>
  <c r="S87" i="99"/>
  <c r="AE89" i="99"/>
  <c r="L87" i="99"/>
  <c r="AM89" i="99"/>
  <c r="W87" i="99"/>
  <c r="AG91" i="99"/>
  <c r="Q91" i="99"/>
  <c r="AL91" i="99" s="1"/>
  <c r="O90" i="99"/>
  <c r="AM91" i="99"/>
  <c r="Y91" i="99"/>
  <c r="AA94" i="99"/>
  <c r="AH96" i="99"/>
  <c r="P94" i="99"/>
  <c r="AJ96" i="99"/>
  <c r="S94" i="99"/>
  <c r="AA96" i="99"/>
  <c r="AJ98" i="99"/>
  <c r="U98" i="99"/>
  <c r="S97" i="99"/>
  <c r="AJ97" i="99" s="1"/>
  <c r="AE99" i="99"/>
  <c r="L97" i="99"/>
  <c r="AG99" i="99"/>
  <c r="O97" i="99"/>
  <c r="AM99" i="99"/>
  <c r="W97" i="99"/>
  <c r="M46" i="98"/>
  <c r="M57" i="98"/>
  <c r="M73" i="98"/>
  <c r="M82" i="98"/>
  <c r="M88" i="98"/>
  <c r="M94" i="98"/>
  <c r="P10" i="100"/>
  <c r="R10" i="100"/>
  <c r="AB27" i="99"/>
  <c r="E25" i="100"/>
  <c r="O25" i="100" s="1"/>
  <c r="O11" i="100"/>
  <c r="Q11" i="100"/>
  <c r="AA28" i="99"/>
  <c r="AA32" i="99"/>
  <c r="AA39" i="99"/>
  <c r="K45" i="99"/>
  <c r="M45" i="99"/>
  <c r="AH45" i="99" s="1"/>
  <c r="O45" i="99"/>
  <c r="X45" i="99"/>
  <c r="N46" i="99"/>
  <c r="Q46" i="99"/>
  <c r="V46" i="99"/>
  <c r="Y46" i="99"/>
  <c r="AA46" i="99"/>
  <c r="AM46" i="99"/>
  <c r="G48" i="99"/>
  <c r="AA48" i="99" s="1"/>
  <c r="L48" i="99"/>
  <c r="S48" i="99"/>
  <c r="W48" i="99"/>
  <c r="Y48" i="99"/>
  <c r="I49" i="99"/>
  <c r="AD49" i="99" s="1"/>
  <c r="M49" i="99"/>
  <c r="U49" i="99"/>
  <c r="K52" i="99"/>
  <c r="O52" i="99"/>
  <c r="I53" i="99"/>
  <c r="G52" i="99"/>
  <c r="Z53" i="99"/>
  <c r="Y52" i="99"/>
  <c r="V55" i="99"/>
  <c r="N56" i="99"/>
  <c r="M55" i="99"/>
  <c r="AH56" i="99"/>
  <c r="AD57" i="99"/>
  <c r="K55" i="99"/>
  <c r="AN57" i="99"/>
  <c r="X55" i="99"/>
  <c r="K59" i="99"/>
  <c r="O59" i="99"/>
  <c r="I60" i="99"/>
  <c r="G59" i="99"/>
  <c r="Z60" i="99"/>
  <c r="Y59" i="99"/>
  <c r="AI60" i="99"/>
  <c r="V62" i="99"/>
  <c r="N63" i="99"/>
  <c r="M62" i="99"/>
  <c r="AH63" i="99"/>
  <c r="AD64" i="99"/>
  <c r="K62" i="99"/>
  <c r="AN64" i="99"/>
  <c r="X62" i="99"/>
  <c r="K66" i="99"/>
  <c r="O66" i="99"/>
  <c r="I67" i="99"/>
  <c r="G66" i="99"/>
  <c r="Z67" i="99"/>
  <c r="Y66" i="99"/>
  <c r="AC70" i="99"/>
  <c r="N70" i="99"/>
  <c r="M69" i="99"/>
  <c r="AH69" i="99" s="1"/>
  <c r="AH70" i="99"/>
  <c r="AD71" i="99"/>
  <c r="K69" i="99"/>
  <c r="AD69" i="99" s="1"/>
  <c r="AN71" i="99"/>
  <c r="X69" i="99"/>
  <c r="K73" i="99"/>
  <c r="O73" i="99"/>
  <c r="I74" i="99"/>
  <c r="G73" i="99"/>
  <c r="Z74" i="99"/>
  <c r="Y73" i="99"/>
  <c r="AI74" i="99"/>
  <c r="AC77" i="99"/>
  <c r="N77" i="99"/>
  <c r="M76" i="99"/>
  <c r="AH77" i="99"/>
  <c r="AD78" i="99"/>
  <c r="K76" i="99"/>
  <c r="AD76" i="99" s="1"/>
  <c r="AN78" i="99"/>
  <c r="X76" i="99"/>
  <c r="K80" i="99"/>
  <c r="O80" i="99"/>
  <c r="I81" i="99"/>
  <c r="G80" i="99"/>
  <c r="Z81" i="99"/>
  <c r="Y80" i="99"/>
  <c r="V83" i="99"/>
  <c r="AE84" i="99"/>
  <c r="AC84" i="99"/>
  <c r="N84" i="99"/>
  <c r="M83" i="99"/>
  <c r="AH83" i="99" s="1"/>
  <c r="AD84" i="99"/>
  <c r="AH84" i="99"/>
  <c r="AD85" i="99"/>
  <c r="K83" i="99"/>
  <c r="AD83" i="99" s="1"/>
  <c r="AN85" i="99"/>
  <c r="X83" i="99"/>
  <c r="K87" i="99"/>
  <c r="O87" i="99"/>
  <c r="I88" i="99"/>
  <c r="G87" i="99"/>
  <c r="Z88" i="99"/>
  <c r="Y87" i="99"/>
  <c r="AE91" i="99"/>
  <c r="N91" i="99"/>
  <c r="M90" i="99"/>
  <c r="AD91" i="99"/>
  <c r="AH91" i="99"/>
  <c r="AD92" i="99"/>
  <c r="K90" i="99"/>
  <c r="AN92" i="99"/>
  <c r="X90" i="99"/>
  <c r="AN90" i="99" s="1"/>
  <c r="K94" i="99"/>
  <c r="N94" i="99"/>
  <c r="X94" i="99"/>
  <c r="AE95" i="99"/>
  <c r="N95" i="99"/>
  <c r="V95" i="99"/>
  <c r="AN95" i="99"/>
  <c r="U94" i="99"/>
  <c r="M98" i="99"/>
  <c r="AI98" i="99" s="1"/>
  <c r="K97" i="99"/>
  <c r="AA49" i="99"/>
  <c r="AA56" i="99"/>
  <c r="AA63" i="99"/>
  <c r="AA70" i="99"/>
  <c r="AA84" i="99"/>
  <c r="AG95" i="99"/>
  <c r="Q95" i="99"/>
  <c r="AM95" i="99"/>
  <c r="Y95" i="99"/>
  <c r="I98" i="99"/>
  <c r="G97" i="99"/>
  <c r="AA97" i="99" s="1"/>
  <c r="Z98" i="99"/>
  <c r="Y97" i="99"/>
  <c r="AA95" i="99"/>
  <c r="AD90" i="99" l="1"/>
  <c r="AC91" i="99"/>
  <c r="AK34" i="99"/>
  <c r="AE90" i="99"/>
  <c r="AF91" i="99"/>
  <c r="N52" i="98"/>
  <c r="AE38" i="99"/>
  <c r="AB30" i="99"/>
  <c r="V76" i="99"/>
  <c r="V69" i="99"/>
  <c r="AF39" i="99"/>
  <c r="AB31" i="99"/>
  <c r="AD39" i="99"/>
  <c r="E8" i="100"/>
  <c r="R80" i="98"/>
  <c r="AE76" i="99"/>
  <c r="AF77" i="99"/>
  <c r="P58" i="99"/>
  <c r="P44" i="99"/>
  <c r="AD95" i="99"/>
  <c r="AF95" i="99"/>
  <c r="I94" i="99"/>
  <c r="AD77" i="99"/>
  <c r="AE77" i="99"/>
  <c r="AE63" i="99"/>
  <c r="AC56" i="99"/>
  <c r="AJ48" i="99"/>
  <c r="AE46" i="99"/>
  <c r="AB48" i="99"/>
  <c r="F8" i="100"/>
  <c r="D101" i="98"/>
  <c r="D108" i="98" s="1"/>
  <c r="AJ41" i="99"/>
  <c r="AE39" i="99"/>
  <c r="AK80" i="99"/>
  <c r="AM62" i="99"/>
  <c r="AK48" i="99"/>
  <c r="E101" i="98"/>
  <c r="E108" i="98" s="1"/>
  <c r="M56" i="98"/>
  <c r="AK59" i="99"/>
  <c r="AD62" i="99"/>
  <c r="AD63" i="99"/>
  <c r="AD55" i="99"/>
  <c r="W44" i="99"/>
  <c r="N50" i="98"/>
  <c r="AB41" i="99"/>
  <c r="N81" i="98"/>
  <c r="H79" i="99"/>
  <c r="AM83" i="99"/>
  <c r="O56" i="98"/>
  <c r="C29" i="99"/>
  <c r="C20" i="99" s="1"/>
  <c r="C7" i="99" s="1"/>
  <c r="T65" i="99"/>
  <c r="C9" i="100"/>
  <c r="C7" i="100" s="1"/>
  <c r="F29" i="99"/>
  <c r="F20" i="99" s="1"/>
  <c r="AE55" i="99"/>
  <c r="AF56" i="99"/>
  <c r="AD70" i="99"/>
  <c r="AE70" i="99"/>
  <c r="AC63" i="99"/>
  <c r="AD56" i="99"/>
  <c r="AE56" i="99"/>
  <c r="H51" i="99"/>
  <c r="AB51" i="99" s="1"/>
  <c r="T93" i="99"/>
  <c r="Q81" i="98"/>
  <c r="M80" i="98"/>
  <c r="H45" i="98"/>
  <c r="AC39" i="99"/>
  <c r="AM90" i="99"/>
  <c r="AE69" i="99"/>
  <c r="AK66" i="99"/>
  <c r="P72" i="99"/>
  <c r="E29" i="99"/>
  <c r="E20" i="99" s="1"/>
  <c r="E7" i="99" s="1"/>
  <c r="D29" i="99"/>
  <c r="D20" i="99" s="1"/>
  <c r="P86" i="99"/>
  <c r="AF70" i="99"/>
  <c r="O81" i="98"/>
  <c r="F10" i="98"/>
  <c r="F101" i="98" s="1"/>
  <c r="H65" i="99"/>
  <c r="AB65" i="99" s="1"/>
  <c r="AN46" i="99"/>
  <c r="U45" i="99"/>
  <c r="R56" i="98"/>
  <c r="R81" i="98"/>
  <c r="G101" i="98"/>
  <c r="P81" i="98"/>
  <c r="J80" i="98"/>
  <c r="N56" i="98"/>
  <c r="Q56" i="98"/>
  <c r="AA33" i="99"/>
  <c r="AA31" i="99"/>
  <c r="D7" i="99"/>
  <c r="F7" i="99"/>
  <c r="AB86" i="99"/>
  <c r="AB72" i="99"/>
  <c r="AK52" i="99"/>
  <c r="T51" i="99"/>
  <c r="AK41" i="99"/>
  <c r="T37" i="99"/>
  <c r="H93" i="99"/>
  <c r="AB93" i="99" s="1"/>
  <c r="V90" i="99"/>
  <c r="AN83" i="99"/>
  <c r="AN76" i="99"/>
  <c r="AN69" i="99"/>
  <c r="AN62" i="99"/>
  <c r="AM38" i="99"/>
  <c r="AB79" i="99"/>
  <c r="AD46" i="99"/>
  <c r="I45" i="99"/>
  <c r="H58" i="99"/>
  <c r="AB58" i="99" s="1"/>
  <c r="AE62" i="99"/>
  <c r="T44" i="99"/>
  <c r="AF63" i="99"/>
  <c r="AF46" i="99"/>
  <c r="D116" i="98"/>
  <c r="D118" i="98" s="1"/>
  <c r="D119" i="98" s="1"/>
  <c r="I97" i="99"/>
  <c r="AC97" i="99" s="1"/>
  <c r="AE98" i="99"/>
  <c r="AC98" i="99"/>
  <c r="AH98" i="99"/>
  <c r="AF98" i="99"/>
  <c r="N98" i="99"/>
  <c r="M97" i="99"/>
  <c r="AG97" i="99" s="1"/>
  <c r="AG98" i="99"/>
  <c r="AC94" i="99"/>
  <c r="AN94" i="99"/>
  <c r="X93" i="99"/>
  <c r="AD94" i="99"/>
  <c r="K93" i="99"/>
  <c r="I87" i="99"/>
  <c r="AE88" i="99"/>
  <c r="AC88" i="99"/>
  <c r="O86" i="99"/>
  <c r="I80" i="99"/>
  <c r="AE81" i="99"/>
  <c r="AC81" i="99"/>
  <c r="K79" i="99"/>
  <c r="AF76" i="99"/>
  <c r="N76" i="99"/>
  <c r="Z73" i="99"/>
  <c r="AA73" i="99"/>
  <c r="G72" i="99"/>
  <c r="AA72" i="99" s="1"/>
  <c r="O72" i="99"/>
  <c r="I66" i="99"/>
  <c r="AE67" i="99"/>
  <c r="AC67" i="99"/>
  <c r="K65" i="99"/>
  <c r="AF62" i="99"/>
  <c r="N62" i="99"/>
  <c r="Z59" i="99"/>
  <c r="AA59" i="99"/>
  <c r="G58" i="99"/>
  <c r="AA58" i="99" s="1"/>
  <c r="O58" i="99"/>
  <c r="AN55" i="99"/>
  <c r="X51" i="99"/>
  <c r="I52" i="99"/>
  <c r="AE53" i="99"/>
  <c r="AC53" i="99"/>
  <c r="K51" i="99"/>
  <c r="AM49" i="99"/>
  <c r="V49" i="99"/>
  <c r="AN49" i="99"/>
  <c r="AL49" i="99"/>
  <c r="U48" i="99"/>
  <c r="AG49" i="99"/>
  <c r="M48" i="99"/>
  <c r="AH49" i="99"/>
  <c r="AF49" i="99"/>
  <c r="N49" i="99"/>
  <c r="AO48" i="99"/>
  <c r="Z48" i="99"/>
  <c r="AJ46" i="99"/>
  <c r="AK46" i="99"/>
  <c r="AI46" i="99"/>
  <c r="Q45" i="99"/>
  <c r="R46" i="99"/>
  <c r="O44" i="99"/>
  <c r="AG45" i="99"/>
  <c r="AD45" i="99"/>
  <c r="K44" i="99"/>
  <c r="W93" i="99"/>
  <c r="O93" i="99"/>
  <c r="L93" i="99"/>
  <c r="AE94" i="99"/>
  <c r="AG90" i="99"/>
  <c r="W86" i="99"/>
  <c r="AE87" i="99"/>
  <c r="L86" i="99"/>
  <c r="AJ87" i="99"/>
  <c r="S86" i="99"/>
  <c r="AH88" i="99"/>
  <c r="AF88" i="99"/>
  <c r="N88" i="99"/>
  <c r="AG88" i="99"/>
  <c r="M87" i="99"/>
  <c r="AO84" i="99"/>
  <c r="Z84" i="99"/>
  <c r="Y83" i="99"/>
  <c r="AK84" i="99"/>
  <c r="AI84" i="99"/>
  <c r="Q83" i="99"/>
  <c r="R84" i="99"/>
  <c r="AJ84" i="99"/>
  <c r="AN81" i="99"/>
  <c r="AL81" i="99"/>
  <c r="U80" i="99"/>
  <c r="AM81" i="99"/>
  <c r="V81" i="99"/>
  <c r="AO81" i="99"/>
  <c r="AD81" i="99"/>
  <c r="X79" i="99"/>
  <c r="AG76" i="99"/>
  <c r="W72" i="99"/>
  <c r="L72" i="99"/>
  <c r="AN74" i="99"/>
  <c r="AL74" i="99"/>
  <c r="U73" i="99"/>
  <c r="AM74" i="99"/>
  <c r="V74" i="99"/>
  <c r="AO74" i="99"/>
  <c r="AH74" i="99"/>
  <c r="AF74" i="99"/>
  <c r="N74" i="99"/>
  <c r="AG74" i="99"/>
  <c r="M73" i="99"/>
  <c r="AO70" i="99"/>
  <c r="Z70" i="99"/>
  <c r="Y69" i="99"/>
  <c r="AK70" i="99"/>
  <c r="AI70" i="99"/>
  <c r="Q69" i="99"/>
  <c r="R70" i="99"/>
  <c r="AJ70" i="99"/>
  <c r="AN67" i="99"/>
  <c r="AL67" i="99"/>
  <c r="U66" i="99"/>
  <c r="AM67" i="99"/>
  <c r="V67" i="99"/>
  <c r="AO67" i="99"/>
  <c r="AD67" i="99"/>
  <c r="X65" i="99"/>
  <c r="AK63" i="99"/>
  <c r="AI63" i="99"/>
  <c r="Q62" i="99"/>
  <c r="R63" i="99"/>
  <c r="AJ63" i="99"/>
  <c r="W58" i="99"/>
  <c r="L58" i="99"/>
  <c r="AN60" i="99"/>
  <c r="AL60" i="99"/>
  <c r="U59" i="99"/>
  <c r="AM60" i="99"/>
  <c r="V60" i="99"/>
  <c r="AO60" i="99"/>
  <c r="AH60" i="99"/>
  <c r="AF60" i="99"/>
  <c r="N60" i="99"/>
  <c r="AG60" i="99"/>
  <c r="M59" i="99"/>
  <c r="AO56" i="99"/>
  <c r="Z56" i="99"/>
  <c r="Y55" i="99"/>
  <c r="Y51" i="99" s="1"/>
  <c r="AK56" i="99"/>
  <c r="AI56" i="99"/>
  <c r="Q55" i="99"/>
  <c r="R56" i="99"/>
  <c r="AJ56" i="99"/>
  <c r="W51" i="99"/>
  <c r="AE52" i="99"/>
  <c r="L51" i="99"/>
  <c r="S51" i="99"/>
  <c r="AJ52" i="99"/>
  <c r="AH53" i="99"/>
  <c r="AF53" i="99"/>
  <c r="N53" i="99"/>
  <c r="AG53" i="99"/>
  <c r="M52" i="99"/>
  <c r="AL46" i="99"/>
  <c r="I41" i="99"/>
  <c r="AD41" i="99" s="1"/>
  <c r="AE42" i="99"/>
  <c r="AC42" i="99"/>
  <c r="O37" i="99"/>
  <c r="AG38" i="99"/>
  <c r="AH38" i="99"/>
  <c r="P37" i="99"/>
  <c r="I34" i="99"/>
  <c r="AD34" i="99" s="1"/>
  <c r="AE35" i="99"/>
  <c r="AC35" i="99"/>
  <c r="O30" i="99"/>
  <c r="AG31" i="99"/>
  <c r="AH31" i="99"/>
  <c r="P30" i="99"/>
  <c r="G30" i="99"/>
  <c r="W11" i="100"/>
  <c r="V11" i="100"/>
  <c r="S11" i="100"/>
  <c r="R11" i="100"/>
  <c r="K8" i="100"/>
  <c r="AJ21" i="99"/>
  <c r="J36" i="98"/>
  <c r="O36" i="98"/>
  <c r="M36" i="98"/>
  <c r="N31" i="98"/>
  <c r="H32" i="98"/>
  <c r="N32" i="98" s="1"/>
  <c r="H34" i="98"/>
  <c r="N34" i="98" s="1"/>
  <c r="D34" i="98"/>
  <c r="D32" i="98"/>
  <c r="J28" i="98"/>
  <c r="O28" i="98"/>
  <c r="M28" i="98"/>
  <c r="J26" i="98"/>
  <c r="O26" i="98"/>
  <c r="M26" i="98"/>
  <c r="I48" i="98"/>
  <c r="I30" i="98"/>
  <c r="I20" i="98"/>
  <c r="J18" i="98"/>
  <c r="I43" i="98"/>
  <c r="O18" i="98"/>
  <c r="M18" i="98"/>
  <c r="I17" i="98"/>
  <c r="AN42" i="99"/>
  <c r="AL42" i="99"/>
  <c r="U41" i="99"/>
  <c r="AO41" i="99" s="1"/>
  <c r="AM42" i="99"/>
  <c r="V42" i="99"/>
  <c r="AO42" i="99"/>
  <c r="AD42" i="99"/>
  <c r="AF38" i="99"/>
  <c r="N38" i="99"/>
  <c r="AN35" i="99"/>
  <c r="AL35" i="99"/>
  <c r="U34" i="99"/>
  <c r="AO34" i="99" s="1"/>
  <c r="AM35" i="99"/>
  <c r="V35" i="99"/>
  <c r="AO35" i="99"/>
  <c r="AD35" i="99"/>
  <c r="AN31" i="99"/>
  <c r="X30" i="99"/>
  <c r="AD31" i="99"/>
  <c r="K30" i="99"/>
  <c r="S30" i="99"/>
  <c r="X10" i="100"/>
  <c r="U10" i="100"/>
  <c r="T10" i="100"/>
  <c r="Q10" i="100"/>
  <c r="N8" i="100"/>
  <c r="AN21" i="99"/>
  <c r="J8" i="100"/>
  <c r="AH21" i="99"/>
  <c r="O14" i="98"/>
  <c r="M14" i="98"/>
  <c r="J14" i="98"/>
  <c r="O16" i="98"/>
  <c r="M16" i="98"/>
  <c r="J16" i="98"/>
  <c r="O23" i="98"/>
  <c r="M23" i="98"/>
  <c r="J23" i="98"/>
  <c r="O39" i="98"/>
  <c r="M39" i="98"/>
  <c r="J39" i="98"/>
  <c r="O41" i="98"/>
  <c r="M41" i="98"/>
  <c r="J41" i="98"/>
  <c r="O53" i="98"/>
  <c r="M53" i="98"/>
  <c r="J53" i="98"/>
  <c r="AK95" i="99"/>
  <c r="AI95" i="99"/>
  <c r="AJ95" i="99"/>
  <c r="R95" i="99"/>
  <c r="Q94" i="99"/>
  <c r="AL94" i="99" s="1"/>
  <c r="Z97" i="99"/>
  <c r="AO95" i="99"/>
  <c r="Y94" i="99"/>
  <c r="Z95" i="99"/>
  <c r="AD98" i="99"/>
  <c r="AL95" i="99"/>
  <c r="V94" i="99"/>
  <c r="AF94" i="99"/>
  <c r="AF90" i="99"/>
  <c r="N90" i="99"/>
  <c r="Z87" i="99"/>
  <c r="AA87" i="99"/>
  <c r="G86" i="99"/>
  <c r="AA86" i="99" s="1"/>
  <c r="AD87" i="99"/>
  <c r="K86" i="99"/>
  <c r="AF83" i="99"/>
  <c r="N83" i="99"/>
  <c r="AO80" i="99"/>
  <c r="Z80" i="99"/>
  <c r="Y79" i="99"/>
  <c r="AA80" i="99"/>
  <c r="G79" i="99"/>
  <c r="AA79" i="99" s="1"/>
  <c r="O79" i="99"/>
  <c r="I73" i="99"/>
  <c r="AE74" i="99"/>
  <c r="AC74" i="99"/>
  <c r="K72" i="99"/>
  <c r="AF69" i="99"/>
  <c r="N69" i="99"/>
  <c r="AO66" i="99"/>
  <c r="Z66" i="99"/>
  <c r="Y65" i="99"/>
  <c r="AA66" i="99"/>
  <c r="G65" i="99"/>
  <c r="AA65" i="99" s="1"/>
  <c r="O65" i="99"/>
  <c r="I59" i="99"/>
  <c r="AE60" i="99"/>
  <c r="AC60" i="99"/>
  <c r="K58" i="99"/>
  <c r="AF55" i="99"/>
  <c r="N55" i="99"/>
  <c r="Z52" i="99"/>
  <c r="AA52" i="99"/>
  <c r="G51" i="99"/>
  <c r="AA51" i="99" s="1"/>
  <c r="AG52" i="99"/>
  <c r="O51" i="99"/>
  <c r="AC49" i="99"/>
  <c r="I48" i="99"/>
  <c r="AE48" i="99" s="1"/>
  <c r="AE49" i="99"/>
  <c r="AM48" i="99"/>
  <c r="L44" i="99"/>
  <c r="Z46" i="99"/>
  <c r="AO46" i="99"/>
  <c r="Y45" i="99"/>
  <c r="AN45" i="99"/>
  <c r="X44" i="99"/>
  <c r="M44" i="99"/>
  <c r="N45" i="99"/>
  <c r="AN98" i="99"/>
  <c r="AL98" i="99"/>
  <c r="U97" i="99"/>
  <c r="AM98" i="99"/>
  <c r="V98" i="99"/>
  <c r="AO98" i="99"/>
  <c r="AJ94" i="99"/>
  <c r="S93" i="99"/>
  <c r="P93" i="99"/>
  <c r="AH94" i="99"/>
  <c r="G93" i="99"/>
  <c r="AA93" i="99" s="1"/>
  <c r="AM94" i="99"/>
  <c r="AO91" i="99"/>
  <c r="Z91" i="99"/>
  <c r="Y90" i="99"/>
  <c r="AK91" i="99"/>
  <c r="AI91" i="99"/>
  <c r="Q90" i="99"/>
  <c r="R91" i="99"/>
  <c r="AJ91" i="99"/>
  <c r="AH90" i="99"/>
  <c r="AN88" i="99"/>
  <c r="AL88" i="99"/>
  <c r="U87" i="99"/>
  <c r="AM87" i="99" s="1"/>
  <c r="AM88" i="99"/>
  <c r="V88" i="99"/>
  <c r="AO88" i="99"/>
  <c r="AD88" i="99"/>
  <c r="X86" i="99"/>
  <c r="AG83" i="99"/>
  <c r="AM80" i="99"/>
  <c r="W79" i="99"/>
  <c r="AE80" i="99"/>
  <c r="L79" i="99"/>
  <c r="AJ80" i="99"/>
  <c r="S79" i="99"/>
  <c r="AH81" i="99"/>
  <c r="AF81" i="99"/>
  <c r="N81" i="99"/>
  <c r="AG81" i="99"/>
  <c r="M80" i="99"/>
  <c r="AG80" i="99" s="1"/>
  <c r="AO77" i="99"/>
  <c r="Z77" i="99"/>
  <c r="Y76" i="99"/>
  <c r="AK77" i="99"/>
  <c r="AI77" i="99"/>
  <c r="Q76" i="99"/>
  <c r="R77" i="99"/>
  <c r="AJ77" i="99"/>
  <c r="AH76" i="99"/>
  <c r="AJ73" i="99"/>
  <c r="S72" i="99"/>
  <c r="AD74" i="99"/>
  <c r="X72" i="99"/>
  <c r="AG69" i="99"/>
  <c r="AM66" i="99"/>
  <c r="W65" i="99"/>
  <c r="AE66" i="99"/>
  <c r="L65" i="99"/>
  <c r="AJ66" i="99"/>
  <c r="S65" i="99"/>
  <c r="AH67" i="99"/>
  <c r="AF67" i="99"/>
  <c r="N67" i="99"/>
  <c r="AG67" i="99"/>
  <c r="M66" i="99"/>
  <c r="AO63" i="99"/>
  <c r="Z63" i="99"/>
  <c r="Y62" i="99"/>
  <c r="AG62" i="99"/>
  <c r="AH62" i="99"/>
  <c r="AJ59" i="99"/>
  <c r="S58" i="99"/>
  <c r="AD60" i="99"/>
  <c r="X58" i="99"/>
  <c r="AG55" i="99"/>
  <c r="AH55" i="99"/>
  <c r="AN53" i="99"/>
  <c r="AL53" i="99"/>
  <c r="U52" i="99"/>
  <c r="AM53" i="99"/>
  <c r="V53" i="99"/>
  <c r="AO53" i="99"/>
  <c r="AD53" i="99"/>
  <c r="AO49" i="99"/>
  <c r="AI49" i="99"/>
  <c r="G44" i="99"/>
  <c r="AA44" i="99" s="1"/>
  <c r="Z41" i="99"/>
  <c r="AO39" i="99"/>
  <c r="Z39" i="99"/>
  <c r="Y38" i="99"/>
  <c r="AK39" i="99"/>
  <c r="AI39" i="99"/>
  <c r="Q38" i="99"/>
  <c r="AJ39" i="99"/>
  <c r="R39" i="99"/>
  <c r="G37" i="99"/>
  <c r="AA37" i="99" s="1"/>
  <c r="Z34" i="99"/>
  <c r="AO32" i="99"/>
  <c r="Z32" i="99"/>
  <c r="Y31" i="99"/>
  <c r="AK32" i="99"/>
  <c r="AI32" i="99"/>
  <c r="Q31" i="99"/>
  <c r="AJ32" i="99"/>
  <c r="R32" i="99"/>
  <c r="L8" i="100"/>
  <c r="AK21" i="99"/>
  <c r="H8" i="100"/>
  <c r="AE21" i="99"/>
  <c r="G8" i="100"/>
  <c r="AD21" i="99"/>
  <c r="P8" i="100"/>
  <c r="N45" i="98"/>
  <c r="J29" i="98"/>
  <c r="O29" i="98"/>
  <c r="M29" i="98"/>
  <c r="J27" i="98"/>
  <c r="O27" i="98"/>
  <c r="M27" i="98"/>
  <c r="J25" i="98"/>
  <c r="O25" i="98"/>
  <c r="M25" i="98"/>
  <c r="I24" i="98"/>
  <c r="H11" i="98"/>
  <c r="S44" i="99"/>
  <c r="L37" i="99"/>
  <c r="AH42" i="99"/>
  <c r="AF42" i="99"/>
  <c r="N42" i="99"/>
  <c r="AG42" i="99"/>
  <c r="M41" i="99"/>
  <c r="M37" i="99" s="1"/>
  <c r="AN38" i="99"/>
  <c r="X37" i="99"/>
  <c r="AD38" i="99"/>
  <c r="K37" i="99"/>
  <c r="AL39" i="99"/>
  <c r="S37" i="99"/>
  <c r="AM34" i="99"/>
  <c r="L30" i="99"/>
  <c r="AH35" i="99"/>
  <c r="AF35" i="99"/>
  <c r="N35" i="99"/>
  <c r="AG35" i="99"/>
  <c r="M34" i="99"/>
  <c r="M30" i="99" s="1"/>
  <c r="AF31" i="99"/>
  <c r="N31" i="99"/>
  <c r="O8" i="100"/>
  <c r="O13" i="98"/>
  <c r="M13" i="98"/>
  <c r="I12" i="98"/>
  <c r="J13" i="98"/>
  <c r="O15" i="98"/>
  <c r="M15" i="98"/>
  <c r="J15" i="98"/>
  <c r="O22" i="98"/>
  <c r="M22" i="98"/>
  <c r="J22" i="98"/>
  <c r="O38" i="98"/>
  <c r="M38" i="98"/>
  <c r="I37" i="98"/>
  <c r="J38" i="98"/>
  <c r="O40" i="98"/>
  <c r="M40" i="98"/>
  <c r="J40" i="98"/>
  <c r="O42" i="98"/>
  <c r="M42" i="98"/>
  <c r="J42" i="98"/>
  <c r="AE34" i="99" l="1"/>
  <c r="AE41" i="99"/>
  <c r="AD97" i="99"/>
  <c r="AE97" i="99"/>
  <c r="E102" i="98"/>
  <c r="D9" i="100"/>
  <c r="D7" i="100" s="1"/>
  <c r="E116" i="98"/>
  <c r="E118" i="98" s="1"/>
  <c r="E119" i="98" s="1"/>
  <c r="G102" i="98"/>
  <c r="T29" i="99"/>
  <c r="T20" i="99" s="1"/>
  <c r="F116" i="98"/>
  <c r="F118" i="98" s="1"/>
  <c r="F108" i="98"/>
  <c r="I93" i="99"/>
  <c r="AC93" i="99" s="1"/>
  <c r="W29" i="99"/>
  <c r="M9" i="100" s="1"/>
  <c r="V45" i="99"/>
  <c r="AM45" i="99"/>
  <c r="H29" i="99"/>
  <c r="AB29" i="99" s="1"/>
  <c r="AM41" i="99"/>
  <c r="D102" i="98"/>
  <c r="G116" i="98"/>
  <c r="G118" i="98" s="1"/>
  <c r="G119" i="98" s="1"/>
  <c r="G108" i="98"/>
  <c r="P80" i="98"/>
  <c r="Q80" i="98"/>
  <c r="I35" i="98"/>
  <c r="O35" i="98" s="1"/>
  <c r="AC45" i="99"/>
  <c r="AE45" i="99"/>
  <c r="F102" i="98"/>
  <c r="AF45" i="99"/>
  <c r="N37" i="99"/>
  <c r="K15" i="98"/>
  <c r="P15" i="98"/>
  <c r="N30" i="99"/>
  <c r="F9" i="100"/>
  <c r="L29" i="99"/>
  <c r="N11" i="98"/>
  <c r="H10" i="98"/>
  <c r="P25" i="98"/>
  <c r="K25" i="98"/>
  <c r="P29" i="98"/>
  <c r="K29" i="98"/>
  <c r="Q8" i="100"/>
  <c r="S8" i="100"/>
  <c r="V8" i="100"/>
  <c r="Z31" i="99"/>
  <c r="Y30" i="99"/>
  <c r="AO31" i="99"/>
  <c r="Q37" i="99"/>
  <c r="AJ37" i="99" s="1"/>
  <c r="AI38" i="99"/>
  <c r="AK38" i="99"/>
  <c r="AJ38" i="99"/>
  <c r="AL38" i="99"/>
  <c r="Z62" i="99"/>
  <c r="AO62" i="99"/>
  <c r="N66" i="99"/>
  <c r="AH66" i="99"/>
  <c r="M65" i="99"/>
  <c r="AF66" i="99"/>
  <c r="AI66" i="99"/>
  <c r="AK76" i="99"/>
  <c r="Q72" i="99"/>
  <c r="AI76" i="99"/>
  <c r="AL76" i="99"/>
  <c r="AJ76" i="99"/>
  <c r="Z90" i="99"/>
  <c r="AO90" i="99"/>
  <c r="AL97" i="99"/>
  <c r="V97" i="99"/>
  <c r="AN97" i="99"/>
  <c r="AH44" i="99"/>
  <c r="N44" i="99"/>
  <c r="Z45" i="99"/>
  <c r="Y44" i="99"/>
  <c r="AO45" i="99"/>
  <c r="AC59" i="99"/>
  <c r="I58" i="99"/>
  <c r="AC58" i="99" s="1"/>
  <c r="AG66" i="99"/>
  <c r="AC73" i="99"/>
  <c r="I72" i="99"/>
  <c r="AC72" i="99" s="1"/>
  <c r="Y86" i="99"/>
  <c r="AO87" i="99"/>
  <c r="AO97" i="99"/>
  <c r="K41" i="98"/>
  <c r="P41" i="98"/>
  <c r="K23" i="98"/>
  <c r="P23" i="98"/>
  <c r="K14" i="98"/>
  <c r="P14" i="98"/>
  <c r="X8" i="100"/>
  <c r="K29" i="99"/>
  <c r="X29" i="99"/>
  <c r="AL34" i="99"/>
  <c r="V34" i="99"/>
  <c r="AN34" i="99"/>
  <c r="U30" i="99"/>
  <c r="AN30" i="99" s="1"/>
  <c r="AL41" i="99"/>
  <c r="V41" i="99"/>
  <c r="AN41" i="99"/>
  <c r="U37" i="99"/>
  <c r="AN37" i="99" s="1"/>
  <c r="I44" i="98"/>
  <c r="M43" i="98"/>
  <c r="O43" i="98"/>
  <c r="O20" i="98"/>
  <c r="M20" i="98"/>
  <c r="O48" i="98"/>
  <c r="M48" i="98"/>
  <c r="I49" i="98"/>
  <c r="P28" i="98"/>
  <c r="K28" i="98"/>
  <c r="U8" i="100"/>
  <c r="W8" i="100"/>
  <c r="AH30" i="99"/>
  <c r="P29" i="99"/>
  <c r="AH37" i="99"/>
  <c r="AK55" i="99"/>
  <c r="Q51" i="99"/>
  <c r="AJ51" i="99" s="1"/>
  <c r="AI55" i="99"/>
  <c r="AJ55" i="99"/>
  <c r="AL55" i="99"/>
  <c r="N59" i="99"/>
  <c r="AH59" i="99"/>
  <c r="M58" i="99"/>
  <c r="AG58" i="99" s="1"/>
  <c r="AF59" i="99"/>
  <c r="AI59" i="99"/>
  <c r="AL59" i="99"/>
  <c r="V59" i="99"/>
  <c r="U58" i="99"/>
  <c r="AN59" i="99"/>
  <c r="AE59" i="99"/>
  <c r="AM59" i="99"/>
  <c r="AK62" i="99"/>
  <c r="Q58" i="99"/>
  <c r="AI62" i="99"/>
  <c r="AL62" i="99"/>
  <c r="AJ62" i="99"/>
  <c r="AL66" i="99"/>
  <c r="V66" i="99"/>
  <c r="U65" i="99"/>
  <c r="AM65" i="99" s="1"/>
  <c r="AN66" i="99"/>
  <c r="Z69" i="99"/>
  <c r="AO69" i="99"/>
  <c r="N73" i="99"/>
  <c r="AH73" i="99"/>
  <c r="M72" i="99"/>
  <c r="AG72" i="99" s="1"/>
  <c r="AF73" i="99"/>
  <c r="AI73" i="99"/>
  <c r="AL73" i="99"/>
  <c r="V73" i="99"/>
  <c r="U72" i="99"/>
  <c r="AN72" i="99" s="1"/>
  <c r="AN73" i="99"/>
  <c r="AE73" i="99"/>
  <c r="AM73" i="99"/>
  <c r="AL80" i="99"/>
  <c r="V80" i="99"/>
  <c r="U79" i="99"/>
  <c r="AN79" i="99" s="1"/>
  <c r="AN80" i="99"/>
  <c r="Z83" i="99"/>
  <c r="AO83" i="99"/>
  <c r="N87" i="99"/>
  <c r="AH87" i="99"/>
  <c r="M86" i="99"/>
  <c r="AF87" i="99"/>
  <c r="AI87" i="99"/>
  <c r="AM97" i="99"/>
  <c r="AG44" i="99"/>
  <c r="AK45" i="99"/>
  <c r="Q44" i="99"/>
  <c r="AJ44" i="99" s="1"/>
  <c r="AI45" i="99"/>
  <c r="AJ45" i="99"/>
  <c r="AL45" i="99"/>
  <c r="AC52" i="99"/>
  <c r="I51" i="99"/>
  <c r="AC51" i="99" s="1"/>
  <c r="AG59" i="99"/>
  <c r="AC66" i="99"/>
  <c r="I65" i="99"/>
  <c r="AC65" i="99" s="1"/>
  <c r="AG73" i="99"/>
  <c r="AC80" i="99"/>
  <c r="I79" i="99"/>
  <c r="AC79" i="99" s="1"/>
  <c r="AG87" i="99"/>
  <c r="K40" i="98"/>
  <c r="P40" i="98"/>
  <c r="O37" i="98"/>
  <c r="M37" i="98"/>
  <c r="O12" i="98"/>
  <c r="M12" i="98"/>
  <c r="I11" i="98"/>
  <c r="K42" i="98"/>
  <c r="P42" i="98"/>
  <c r="K38" i="98"/>
  <c r="P38" i="98"/>
  <c r="J37" i="98"/>
  <c r="K22" i="98"/>
  <c r="P22" i="98"/>
  <c r="K13" i="98"/>
  <c r="J12" i="98"/>
  <c r="P13" i="98"/>
  <c r="N34" i="99"/>
  <c r="AH34" i="99"/>
  <c r="AF34" i="99"/>
  <c r="AI34" i="99"/>
  <c r="N41" i="99"/>
  <c r="AH41" i="99"/>
  <c r="AF41" i="99"/>
  <c r="AG41" i="99"/>
  <c r="AI41" i="99"/>
  <c r="O24" i="98"/>
  <c r="M24" i="98"/>
  <c r="P27" i="98"/>
  <c r="K27" i="98"/>
  <c r="R8" i="100"/>
  <c r="T7" i="99"/>
  <c r="W20" i="99"/>
  <c r="Q30" i="99"/>
  <c r="AI31" i="99"/>
  <c r="AK31" i="99"/>
  <c r="AJ31" i="99"/>
  <c r="AL31" i="99"/>
  <c r="AG34" i="99"/>
  <c r="Z38" i="99"/>
  <c r="Y37" i="99"/>
  <c r="AO38" i="99"/>
  <c r="AL52" i="99"/>
  <c r="V52" i="99"/>
  <c r="U51" i="99"/>
  <c r="AN52" i="99"/>
  <c r="AJ72" i="99"/>
  <c r="Z76" i="99"/>
  <c r="AO76" i="99"/>
  <c r="N80" i="99"/>
  <c r="AH80" i="99"/>
  <c r="M79" i="99"/>
  <c r="AF80" i="99"/>
  <c r="AI80" i="99"/>
  <c r="AL87" i="99"/>
  <c r="V87" i="99"/>
  <c r="U86" i="99"/>
  <c r="AM86" i="99" s="1"/>
  <c r="AN87" i="99"/>
  <c r="AK90" i="99"/>
  <c r="Q86" i="99"/>
  <c r="AI90" i="99"/>
  <c r="AJ90" i="99"/>
  <c r="AL90" i="99"/>
  <c r="AC48" i="99"/>
  <c r="I44" i="99"/>
  <c r="AC44" i="99" s="1"/>
  <c r="AD48" i="99"/>
  <c r="AO51" i="99"/>
  <c r="Z51" i="99"/>
  <c r="AO52" i="99"/>
  <c r="AD59" i="99"/>
  <c r="AG65" i="99"/>
  <c r="Z65" i="99"/>
  <c r="AO65" i="99"/>
  <c r="AD73" i="99"/>
  <c r="AG79" i="99"/>
  <c r="Z79" i="99"/>
  <c r="AO79" i="99"/>
  <c r="U93" i="99"/>
  <c r="AN93" i="99" s="1"/>
  <c r="AO94" i="99"/>
  <c r="Y93" i="99"/>
  <c r="Z94" i="99"/>
  <c r="AI94" i="99"/>
  <c r="Q93" i="99"/>
  <c r="AK94" i="99"/>
  <c r="K53" i="98"/>
  <c r="P53" i="98"/>
  <c r="K39" i="98"/>
  <c r="P39" i="98"/>
  <c r="K16" i="98"/>
  <c r="P16" i="98"/>
  <c r="T8" i="100"/>
  <c r="S29" i="99"/>
  <c r="AJ30" i="99"/>
  <c r="O17" i="98"/>
  <c r="M17" i="98"/>
  <c r="J43" i="98"/>
  <c r="P18" i="98"/>
  <c r="J17" i="98"/>
  <c r="P17" i="98" s="1"/>
  <c r="J48" i="98"/>
  <c r="J30" i="98"/>
  <c r="J20" i="98"/>
  <c r="P20" i="98" s="1"/>
  <c r="K18" i="98"/>
  <c r="O30" i="98"/>
  <c r="M30" i="98"/>
  <c r="I31" i="98"/>
  <c r="P26" i="98"/>
  <c r="K26" i="98"/>
  <c r="P36" i="98"/>
  <c r="K36" i="98"/>
  <c r="AA30" i="99"/>
  <c r="G29" i="99"/>
  <c r="AG30" i="99"/>
  <c r="O29" i="99"/>
  <c r="AC34" i="99"/>
  <c r="I30" i="99"/>
  <c r="AG37" i="99"/>
  <c r="AC41" i="99"/>
  <c r="I37" i="99"/>
  <c r="AC37" i="99" s="1"/>
  <c r="N52" i="99"/>
  <c r="AH52" i="99"/>
  <c r="M51" i="99"/>
  <c r="AF52" i="99"/>
  <c r="AI52" i="99"/>
  <c r="AM52" i="99"/>
  <c r="Z55" i="99"/>
  <c r="AO55" i="99"/>
  <c r="AE58" i="99"/>
  <c r="AM58" i="99"/>
  <c r="AN65" i="99"/>
  <c r="AK69" i="99"/>
  <c r="Q65" i="99"/>
  <c r="AI69" i="99"/>
  <c r="AJ69" i="99"/>
  <c r="AL69" i="99"/>
  <c r="AM72" i="99"/>
  <c r="AK83" i="99"/>
  <c r="Q79" i="99"/>
  <c r="AJ79" i="99" s="1"/>
  <c r="AI83" i="99"/>
  <c r="AJ83" i="99"/>
  <c r="AL83" i="99"/>
  <c r="AJ86" i="99"/>
  <c r="AM93" i="99"/>
  <c r="N48" i="99"/>
  <c r="AH48" i="99"/>
  <c r="AF48" i="99"/>
  <c r="AG48" i="99"/>
  <c r="AI48" i="99"/>
  <c r="AL48" i="99"/>
  <c r="V48" i="99"/>
  <c r="AN48" i="99"/>
  <c r="U44" i="99"/>
  <c r="AD52" i="99"/>
  <c r="AN51" i="99"/>
  <c r="Y58" i="99"/>
  <c r="AO59" i="99"/>
  <c r="AD66" i="99"/>
  <c r="Y72" i="99"/>
  <c r="AO73" i="99"/>
  <c r="AD80" i="99"/>
  <c r="AG86" i="99"/>
  <c r="AC87" i="99"/>
  <c r="I86" i="99"/>
  <c r="AC86" i="99" s="1"/>
  <c r="N97" i="99"/>
  <c r="AH97" i="99"/>
  <c r="AF97" i="99"/>
  <c r="M93" i="99"/>
  <c r="AI97" i="99"/>
  <c r="L9" i="100" l="1"/>
  <c r="F119" i="98"/>
  <c r="H20" i="99"/>
  <c r="H7" i="99" s="1"/>
  <c r="AB7" i="99" s="1"/>
  <c r="AD93" i="99"/>
  <c r="AE93" i="99"/>
  <c r="AD44" i="99"/>
  <c r="M35" i="98"/>
  <c r="AE72" i="99"/>
  <c r="AE65" i="99"/>
  <c r="AF93" i="99"/>
  <c r="N93" i="99"/>
  <c r="AG93" i="99"/>
  <c r="AE86" i="99"/>
  <c r="AF51" i="99"/>
  <c r="N51" i="99"/>
  <c r="AH51" i="99"/>
  <c r="AC30" i="99"/>
  <c r="I29" i="99"/>
  <c r="AD29" i="99" s="1"/>
  <c r="I9" i="100"/>
  <c r="O20" i="99"/>
  <c r="E9" i="100"/>
  <c r="AA29" i="99"/>
  <c r="G20" i="99"/>
  <c r="L36" i="98"/>
  <c r="Q36" i="98"/>
  <c r="K48" i="98"/>
  <c r="K30" i="98"/>
  <c r="K24" i="98" s="1"/>
  <c r="K20" i="98"/>
  <c r="Q20" i="98" s="1"/>
  <c r="L18" i="98"/>
  <c r="K17" i="98"/>
  <c r="Q17" i="98" s="1"/>
  <c r="K43" i="98"/>
  <c r="Q18" i="98"/>
  <c r="J31" i="98"/>
  <c r="P30" i="98"/>
  <c r="P43" i="98"/>
  <c r="J44" i="98"/>
  <c r="K9" i="100"/>
  <c r="W9" i="100" s="1"/>
  <c r="S20" i="99"/>
  <c r="Q16" i="98"/>
  <c r="L16" i="98"/>
  <c r="R16" i="98" s="1"/>
  <c r="Q39" i="98"/>
  <c r="L39" i="98"/>
  <c r="R39" i="98" s="1"/>
  <c r="Q53" i="98"/>
  <c r="L53" i="98"/>
  <c r="R53" i="98" s="1"/>
  <c r="R93" i="99"/>
  <c r="AI93" i="99"/>
  <c r="AK93" i="99"/>
  <c r="AJ93" i="99"/>
  <c r="R86" i="99"/>
  <c r="AI86" i="99"/>
  <c r="AK86" i="99"/>
  <c r="AF79" i="99"/>
  <c r="N79" i="99"/>
  <c r="AH79" i="99"/>
  <c r="AI30" i="99"/>
  <c r="Q29" i="99"/>
  <c r="R30" i="99"/>
  <c r="AK30" i="99"/>
  <c r="L27" i="98"/>
  <c r="R27" i="98" s="1"/>
  <c r="Q27" i="98"/>
  <c r="P12" i="98"/>
  <c r="K37" i="98"/>
  <c r="P37" i="98"/>
  <c r="Q38" i="98"/>
  <c r="L38" i="98"/>
  <c r="R38" i="98" s="1"/>
  <c r="Q42" i="98"/>
  <c r="L42" i="98"/>
  <c r="R42" i="98" s="1"/>
  <c r="AD79" i="99"/>
  <c r="AD65" i="99"/>
  <c r="AD51" i="99"/>
  <c r="AI44" i="99"/>
  <c r="R44" i="99"/>
  <c r="AK44" i="99"/>
  <c r="AF86" i="99"/>
  <c r="N86" i="99"/>
  <c r="AH86" i="99"/>
  <c r="AL79" i="99"/>
  <c r="V79" i="99"/>
  <c r="AL72" i="99"/>
  <c r="V72" i="99"/>
  <c r="AL58" i="99"/>
  <c r="V58" i="99"/>
  <c r="AE51" i="99"/>
  <c r="J9" i="100"/>
  <c r="P20" i="99"/>
  <c r="O44" i="98"/>
  <c r="M44" i="98"/>
  <c r="I47" i="98"/>
  <c r="I45" i="98"/>
  <c r="G9" i="100"/>
  <c r="K20" i="99"/>
  <c r="Q14" i="98"/>
  <c r="L14" i="98"/>
  <c r="R14" i="98" s="1"/>
  <c r="Q23" i="98"/>
  <c r="L23" i="98"/>
  <c r="R23" i="98" s="1"/>
  <c r="Q41" i="98"/>
  <c r="L41" i="98"/>
  <c r="R41" i="98" s="1"/>
  <c r="AD86" i="99"/>
  <c r="AF44" i="99"/>
  <c r="AH93" i="99"/>
  <c r="AM79" i="99"/>
  <c r="R72" i="99"/>
  <c r="AI72" i="99"/>
  <c r="AK72" i="99"/>
  <c r="AF65" i="99"/>
  <c r="N65" i="99"/>
  <c r="AH65" i="99"/>
  <c r="AN58" i="99"/>
  <c r="L29" i="98"/>
  <c r="R29" i="98" s="1"/>
  <c r="Q29" i="98"/>
  <c r="L25" i="98"/>
  <c r="Q25" i="98"/>
  <c r="H9" i="100"/>
  <c r="L20" i="99"/>
  <c r="AB20" i="99"/>
  <c r="P9" i="100"/>
  <c r="F7" i="100"/>
  <c r="P7" i="100" s="1"/>
  <c r="AF30" i="99"/>
  <c r="Z72" i="99"/>
  <c r="AO72" i="99"/>
  <c r="Z58" i="99"/>
  <c r="AO58" i="99"/>
  <c r="AL44" i="99"/>
  <c r="V44" i="99"/>
  <c r="AM44" i="99"/>
  <c r="R79" i="99"/>
  <c r="AI79" i="99"/>
  <c r="AK79" i="99"/>
  <c r="R65" i="99"/>
  <c r="AI65" i="99"/>
  <c r="AK65" i="99"/>
  <c r="J35" i="98"/>
  <c r="P35" i="98" s="1"/>
  <c r="L26" i="98"/>
  <c r="R26" i="98" s="1"/>
  <c r="Q26" i="98"/>
  <c r="I34" i="98"/>
  <c r="I32" i="98"/>
  <c r="O31" i="98"/>
  <c r="M31" i="98"/>
  <c r="J49" i="98"/>
  <c r="P48" i="98"/>
  <c r="Z93" i="99"/>
  <c r="AO93" i="99"/>
  <c r="AL93" i="99"/>
  <c r="V93" i="99"/>
  <c r="AG51" i="99"/>
  <c r="AE44" i="99"/>
  <c r="AL86" i="99"/>
  <c r="V86" i="99"/>
  <c r="AJ65" i="99"/>
  <c r="AL51" i="99"/>
  <c r="V51" i="99"/>
  <c r="AO37" i="99"/>
  <c r="Z37" i="99"/>
  <c r="W7" i="99"/>
  <c r="M7" i="100"/>
  <c r="AD37" i="99"/>
  <c r="Q13" i="98"/>
  <c r="K12" i="98"/>
  <c r="L13" i="98"/>
  <c r="Q22" i="98"/>
  <c r="L22" i="98"/>
  <c r="R22" i="98" s="1"/>
  <c r="I10" i="98"/>
  <c r="O11" i="98"/>
  <c r="M11" i="98"/>
  <c r="Q40" i="98"/>
  <c r="L40" i="98"/>
  <c r="R40" i="98" s="1"/>
  <c r="AF72" i="99"/>
  <c r="N72" i="99"/>
  <c r="AH72" i="99"/>
  <c r="AL65" i="99"/>
  <c r="V65" i="99"/>
  <c r="R58" i="99"/>
  <c r="AI58" i="99"/>
  <c r="AK58" i="99"/>
  <c r="AF58" i="99"/>
  <c r="N58" i="99"/>
  <c r="AH58" i="99"/>
  <c r="AI51" i="99"/>
  <c r="R51" i="99"/>
  <c r="AK51" i="99"/>
  <c r="AM51" i="99"/>
  <c r="L28" i="98"/>
  <c r="R28" i="98" s="1"/>
  <c r="Q28" i="98"/>
  <c r="I52" i="98"/>
  <c r="I50" i="98"/>
  <c r="O49" i="98"/>
  <c r="M49" i="98"/>
  <c r="AL37" i="99"/>
  <c r="V37" i="99"/>
  <c r="AM37" i="99"/>
  <c r="U29" i="99"/>
  <c r="AL30" i="99"/>
  <c r="V30" i="99"/>
  <c r="AM30" i="99"/>
  <c r="N9" i="100"/>
  <c r="X20" i="99"/>
  <c r="AD30" i="99"/>
  <c r="Z86" i="99"/>
  <c r="AO86" i="99"/>
  <c r="AD72" i="99"/>
  <c r="AD58" i="99"/>
  <c r="AO44" i="99"/>
  <c r="Z44" i="99"/>
  <c r="AN44" i="99"/>
  <c r="AN86" i="99"/>
  <c r="AE79" i="99"/>
  <c r="AJ58" i="99"/>
  <c r="AI37" i="99"/>
  <c r="R37" i="99"/>
  <c r="AK37" i="99"/>
  <c r="AO30" i="99"/>
  <c r="Y29" i="99"/>
  <c r="Z30" i="99"/>
  <c r="L7" i="100"/>
  <c r="J24" i="98"/>
  <c r="P24" i="98" s="1"/>
  <c r="N10" i="98"/>
  <c r="AE37" i="99"/>
  <c r="AE30" i="99"/>
  <c r="M29" i="99"/>
  <c r="AH29" i="99" s="1"/>
  <c r="Q15" i="98"/>
  <c r="L15" i="98"/>
  <c r="R15" i="98" s="1"/>
  <c r="AF37" i="99"/>
  <c r="V9" i="100" l="1"/>
  <c r="AE29" i="99"/>
  <c r="AO29" i="99"/>
  <c r="Z29" i="99"/>
  <c r="Y20" i="99"/>
  <c r="X7" i="99"/>
  <c r="X9" i="100"/>
  <c r="N7" i="100"/>
  <c r="AL29" i="99"/>
  <c r="V29" i="99"/>
  <c r="U20" i="99"/>
  <c r="AM29" i="99"/>
  <c r="O50" i="98"/>
  <c r="M50" i="98"/>
  <c r="R13" i="98"/>
  <c r="L12" i="98"/>
  <c r="P49" i="98"/>
  <c r="J50" i="98"/>
  <c r="P50" i="98" s="1"/>
  <c r="J52" i="98"/>
  <c r="P52" i="98" s="1"/>
  <c r="O34" i="98"/>
  <c r="M34" i="98"/>
  <c r="R25" i="98"/>
  <c r="K7" i="99"/>
  <c r="Q9" i="100"/>
  <c r="G7" i="100"/>
  <c r="O47" i="98"/>
  <c r="M47" i="98"/>
  <c r="AI29" i="99"/>
  <c r="R29" i="99"/>
  <c r="Q20" i="99"/>
  <c r="AK29" i="99"/>
  <c r="AJ20" i="99"/>
  <c r="S7" i="99"/>
  <c r="U9" i="100"/>
  <c r="K7" i="100"/>
  <c r="P31" i="98"/>
  <c r="J34" i="98"/>
  <c r="P34" i="98" s="1"/>
  <c r="J32" i="98"/>
  <c r="P32" i="98" s="1"/>
  <c r="K44" i="98"/>
  <c r="Q43" i="98"/>
  <c r="L43" i="98"/>
  <c r="R18" i="98"/>
  <c r="L17" i="98"/>
  <c r="R17" i="98" s="1"/>
  <c r="L48" i="98"/>
  <c r="L30" i="98"/>
  <c r="L20" i="98"/>
  <c r="R20" i="98" s="1"/>
  <c r="Q30" i="98"/>
  <c r="K31" i="98"/>
  <c r="R36" i="98"/>
  <c r="O7" i="99"/>
  <c r="S9" i="100"/>
  <c r="I7" i="100"/>
  <c r="N29" i="99"/>
  <c r="AF29" i="99"/>
  <c r="M20" i="99"/>
  <c r="AH20" i="99" s="1"/>
  <c r="AN29" i="99"/>
  <c r="O52" i="98"/>
  <c r="M52" i="98"/>
  <c r="I101" i="98"/>
  <c r="O10" i="98"/>
  <c r="M10" i="98"/>
  <c r="Q12" i="98"/>
  <c r="K11" i="98"/>
  <c r="W7" i="100"/>
  <c r="O32" i="98"/>
  <c r="M32" i="98"/>
  <c r="L7" i="99"/>
  <c r="R9" i="100"/>
  <c r="H7" i="100"/>
  <c r="Q24" i="98"/>
  <c r="O45" i="98"/>
  <c r="M45" i="98"/>
  <c r="P7" i="99"/>
  <c r="T9" i="100"/>
  <c r="J7" i="100"/>
  <c r="Q37" i="98"/>
  <c r="L37" i="98"/>
  <c r="R37" i="98" s="1"/>
  <c r="J11" i="98"/>
  <c r="AJ29" i="99"/>
  <c r="J47" i="98"/>
  <c r="P47" i="98" s="1"/>
  <c r="J45" i="98"/>
  <c r="P45" i="98" s="1"/>
  <c r="P44" i="98"/>
  <c r="Q48" i="98"/>
  <c r="K49" i="98"/>
  <c r="K35" i="98"/>
  <c r="Q35" i="98" s="1"/>
  <c r="G7" i="99"/>
  <c r="AA7" i="99" s="1"/>
  <c r="AA20" i="99"/>
  <c r="O9" i="100"/>
  <c r="E7" i="100"/>
  <c r="O7" i="100" s="1"/>
  <c r="AG29" i="99"/>
  <c r="AC29" i="99"/>
  <c r="I20" i="99"/>
  <c r="T7" i="100" l="1"/>
  <c r="I7" i="99"/>
  <c r="AC20" i="99"/>
  <c r="R7" i="100"/>
  <c r="K10" i="98"/>
  <c r="Q11" i="98"/>
  <c r="I108" i="98"/>
  <c r="M101" i="98"/>
  <c r="I116" i="98"/>
  <c r="I102" i="98"/>
  <c r="AF20" i="99"/>
  <c r="N20" i="99"/>
  <c r="M7" i="99"/>
  <c r="S7" i="100"/>
  <c r="AG20" i="99"/>
  <c r="L35" i="98"/>
  <c r="R35" i="98" s="1"/>
  <c r="K34" i="98"/>
  <c r="Q34" i="98" s="1"/>
  <c r="K32" i="98"/>
  <c r="Q32" i="98" s="1"/>
  <c r="Q31" i="98"/>
  <c r="L49" i="98"/>
  <c r="R48" i="98"/>
  <c r="Q7" i="100"/>
  <c r="AD20" i="99"/>
  <c r="AL20" i="99"/>
  <c r="V20" i="99"/>
  <c r="U7" i="99"/>
  <c r="AM20" i="99"/>
  <c r="AN7" i="99"/>
  <c r="Z20" i="99"/>
  <c r="AO20" i="99"/>
  <c r="Y7" i="99"/>
  <c r="K52" i="98"/>
  <c r="Q52" i="98" s="1"/>
  <c r="K50" i="98"/>
  <c r="Q50" i="98" s="1"/>
  <c r="Q49" i="98"/>
  <c r="P11" i="98"/>
  <c r="J10" i="98"/>
  <c r="AH7" i="99"/>
  <c r="AE20" i="99"/>
  <c r="AG7" i="99"/>
  <c r="L31" i="98"/>
  <c r="R30" i="98"/>
  <c r="R43" i="98"/>
  <c r="L44" i="98"/>
  <c r="Q44" i="98"/>
  <c r="K47" i="98"/>
  <c r="Q47" i="98" s="1"/>
  <c r="K45" i="98"/>
  <c r="Q45" i="98" s="1"/>
  <c r="U7" i="100"/>
  <c r="R20" i="99"/>
  <c r="AI20" i="99"/>
  <c r="Q7" i="99"/>
  <c r="AJ7" i="99" s="1"/>
  <c r="AK20" i="99"/>
  <c r="L24" i="98"/>
  <c r="R24" i="98" s="1"/>
  <c r="R12" i="98"/>
  <c r="X7" i="100"/>
  <c r="AN20" i="99"/>
  <c r="V7" i="100"/>
  <c r="AC7" i="99" l="1"/>
  <c r="H99" i="98"/>
  <c r="L11" i="98"/>
  <c r="R11" i="98" s="1"/>
  <c r="AD7" i="99"/>
  <c r="AE7" i="99"/>
  <c r="L47" i="98"/>
  <c r="R47" i="98" s="1"/>
  <c r="L45" i="98"/>
  <c r="R45" i="98" s="1"/>
  <c r="R44" i="98"/>
  <c r="Z7" i="99"/>
  <c r="AO7" i="99"/>
  <c r="R49" i="98"/>
  <c r="L52" i="98"/>
  <c r="R52" i="98" s="1"/>
  <c r="L50" i="98"/>
  <c r="R50" i="98" s="1"/>
  <c r="I118" i="98"/>
  <c r="M116" i="98"/>
  <c r="R7" i="99"/>
  <c r="AI7" i="99"/>
  <c r="AK7" i="99"/>
  <c r="R31" i="98"/>
  <c r="L32" i="98"/>
  <c r="R32" i="98" s="1"/>
  <c r="L34" i="98"/>
  <c r="R34" i="98" s="1"/>
  <c r="J101" i="98"/>
  <c r="P10" i="98"/>
  <c r="AL7" i="99"/>
  <c r="V7" i="99"/>
  <c r="AM7" i="99"/>
  <c r="AF7" i="99"/>
  <c r="N7" i="99"/>
  <c r="M102" i="98"/>
  <c r="M108" i="98"/>
  <c r="K101" i="98"/>
  <c r="Q10" i="98"/>
  <c r="O99" i="98" l="1"/>
  <c r="N99" i="98"/>
  <c r="L10" i="98"/>
  <c r="R10" i="98" s="1"/>
  <c r="J116" i="98"/>
  <c r="J102" i="98"/>
  <c r="P102" i="98" s="1"/>
  <c r="J108" i="98"/>
  <c r="P108" i="98" s="1"/>
  <c r="P101" i="98"/>
  <c r="K108" i="98"/>
  <c r="Q101" i="98"/>
  <c r="K102" i="98"/>
  <c r="K116" i="98"/>
  <c r="M118" i="98"/>
  <c r="I119" i="98"/>
  <c r="L101" i="98" l="1"/>
  <c r="L116" i="98" s="1"/>
  <c r="Q108" i="98"/>
  <c r="Q102" i="98"/>
  <c r="M119" i="98"/>
  <c r="K118" i="98"/>
  <c r="Q116" i="98"/>
  <c r="L102" i="98"/>
  <c r="R102" i="98" s="1"/>
  <c r="L108" i="98"/>
  <c r="R108" i="98" s="1"/>
  <c r="R101" i="98"/>
  <c r="P116" i="98"/>
  <c r="J118" i="98"/>
  <c r="J119" i="98" l="1"/>
  <c r="P119" i="98" s="1"/>
  <c r="P118" i="98"/>
  <c r="R116" i="98"/>
  <c r="L118" i="98"/>
  <c r="Q118" i="98"/>
  <c r="K119" i="98"/>
  <c r="Q119" i="98" l="1"/>
  <c r="L119" i="98"/>
  <c r="R119" i="98" s="1"/>
  <c r="R118" i="98"/>
  <c r="H22" i="19" l="1"/>
  <c r="H24" i="19"/>
  <c r="G24" i="19" l="1"/>
  <c r="D93" i="76" l="1"/>
  <c r="D72" i="76"/>
  <c r="D45" i="76"/>
  <c r="D32" i="76"/>
  <c r="D16" i="76"/>
  <c r="D6" i="76"/>
  <c r="D93" i="75"/>
  <c r="D72" i="75"/>
  <c r="D45" i="75"/>
  <c r="D32" i="75"/>
  <c r="D16" i="75"/>
  <c r="D6" i="75"/>
  <c r="F48" i="19" l="1"/>
  <c r="E41" i="19" l="1"/>
  <c r="F41" i="19" l="1"/>
  <c r="B41" i="80" l="1"/>
  <c r="B42" i="80" s="1"/>
  <c r="C41" i="80"/>
  <c r="C42" i="80" s="1"/>
  <c r="D41" i="80"/>
  <c r="D42" i="80" s="1"/>
  <c r="A41" i="80"/>
  <c r="A42" i="80" s="1"/>
  <c r="A93" i="76" l="1"/>
  <c r="A72" i="76"/>
  <c r="A45" i="76"/>
  <c r="A32" i="76"/>
  <c r="A16" i="76"/>
  <c r="A6" i="76"/>
  <c r="G97" i="76"/>
  <c r="E88" i="76"/>
  <c r="E87" i="76"/>
  <c r="E86" i="76"/>
  <c r="E85" i="76"/>
  <c r="E83" i="76"/>
  <c r="E82" i="76"/>
  <c r="E81" i="76"/>
  <c r="E76" i="76"/>
  <c r="G75" i="76"/>
  <c r="G61" i="76"/>
  <c r="C43" i="76"/>
  <c r="C70" i="76" s="1"/>
  <c r="C91" i="76" s="1"/>
  <c r="B43" i="76"/>
  <c r="B70" i="76" s="1"/>
  <c r="B91" i="76" s="1"/>
  <c r="E30" i="76"/>
  <c r="E43" i="76" s="1"/>
  <c r="E70" i="76" s="1"/>
  <c r="C29" i="76"/>
  <c r="C42" i="76" s="1"/>
  <c r="C90" i="76" s="1"/>
  <c r="B29" i="76"/>
  <c r="B42" i="76" s="1"/>
  <c r="B69" i="76" s="1"/>
  <c r="B90" i="76" s="1"/>
  <c r="E24" i="76"/>
  <c r="E23" i="76"/>
  <c r="E22" i="76"/>
  <c r="E21" i="76"/>
  <c r="E19" i="76"/>
  <c r="E36" i="76" s="1"/>
  <c r="E18" i="76"/>
  <c r="E35" i="76" s="1"/>
  <c r="E73" i="76" s="1"/>
  <c r="E17" i="76"/>
  <c r="E27" i="76" s="1"/>
  <c r="E40" i="76" s="1"/>
  <c r="E16" i="76"/>
  <c r="E14" i="76"/>
  <c r="E13" i="76"/>
  <c r="E28" i="76" s="1"/>
  <c r="E41" i="76" s="1"/>
  <c r="E12" i="76"/>
  <c r="E26" i="76" s="1"/>
  <c r="E39" i="76" s="1"/>
  <c r="E10" i="76"/>
  <c r="E20" i="76" s="1"/>
  <c r="E37" i="76" s="1"/>
  <c r="E9" i="76"/>
  <c r="E33" i="76" s="1"/>
  <c r="E8" i="76"/>
  <c r="E7" i="76"/>
  <c r="E6" i="76"/>
  <c r="E32" i="76" s="1"/>
  <c r="A2" i="76"/>
  <c r="C43" i="75"/>
  <c r="C70" i="75" s="1"/>
  <c r="C91" i="75" s="1"/>
  <c r="C107" i="75" s="1"/>
  <c r="B43" i="75"/>
  <c r="B70" i="75" s="1"/>
  <c r="B91" i="75" s="1"/>
  <c r="B107" i="75" s="1"/>
  <c r="E30" i="75"/>
  <c r="E43" i="75" s="1"/>
  <c r="E70" i="75" s="1"/>
  <c r="C29" i="75"/>
  <c r="C42" i="75" s="1"/>
  <c r="B29" i="75"/>
  <c r="B42" i="75" s="1"/>
  <c r="B69" i="75" s="1"/>
  <c r="B90" i="75" s="1"/>
  <c r="B106" i="75" s="1"/>
  <c r="E14" i="75"/>
  <c r="E29" i="75" s="1"/>
  <c r="E42" i="75" s="1"/>
  <c r="E90" i="75" s="1"/>
  <c r="E106" i="75"/>
  <c r="E69" i="75" s="1"/>
  <c r="E69" i="76" s="1"/>
  <c r="G97" i="75"/>
  <c r="E101" i="75"/>
  <c r="A93" i="75"/>
  <c r="G75" i="75"/>
  <c r="G61" i="75"/>
  <c r="E89" i="76"/>
  <c r="F89" i="76" s="1"/>
  <c r="E88" i="75"/>
  <c r="E87" i="75"/>
  <c r="E86" i="75"/>
  <c r="E85" i="75"/>
  <c r="E83" i="75"/>
  <c r="E82" i="75"/>
  <c r="E6" i="75"/>
  <c r="E81" i="75"/>
  <c r="E76" i="75"/>
  <c r="F76" i="75" s="1"/>
  <c r="A72" i="75"/>
  <c r="A45" i="75"/>
  <c r="E24" i="75"/>
  <c r="E23" i="75"/>
  <c r="F23" i="75" s="1"/>
  <c r="E22" i="75"/>
  <c r="F22" i="75" s="1"/>
  <c r="E21" i="75"/>
  <c r="E19" i="75"/>
  <c r="E36" i="75" s="1"/>
  <c r="E18" i="75"/>
  <c r="E35" i="75" s="1"/>
  <c r="E73" i="75" s="1"/>
  <c r="E17" i="75"/>
  <c r="E34" i="75" s="1"/>
  <c r="E16" i="75"/>
  <c r="E13" i="75"/>
  <c r="E28" i="75" s="1"/>
  <c r="E41" i="75" s="1"/>
  <c r="E79" i="75" s="1"/>
  <c r="E12" i="75"/>
  <c r="E26" i="75" s="1"/>
  <c r="E39" i="75" s="1"/>
  <c r="E78" i="75" s="1"/>
  <c r="E10" i="75"/>
  <c r="E20" i="75" s="1"/>
  <c r="E37" i="75" s="1"/>
  <c r="E74" i="75" s="1"/>
  <c r="E9" i="75"/>
  <c r="E33" i="75" s="1"/>
  <c r="E8" i="75"/>
  <c r="E7" i="75"/>
  <c r="E32" i="75"/>
  <c r="E72" i="75" s="1"/>
  <c r="A6" i="75"/>
  <c r="F76" i="76" l="1"/>
  <c r="F88" i="75"/>
  <c r="E89" i="75"/>
  <c r="F89" i="75" s="1"/>
  <c r="E29" i="76"/>
  <c r="E42" i="76" s="1"/>
  <c r="E90" i="76" s="1"/>
  <c r="E34" i="76"/>
  <c r="F88" i="76"/>
  <c r="E78" i="76"/>
  <c r="E79" i="76"/>
  <c r="E72" i="76"/>
  <c r="E84" i="76"/>
  <c r="E74" i="76"/>
  <c r="E91" i="76"/>
  <c r="F16" i="76"/>
  <c r="F17" i="76"/>
  <c r="F18" i="76"/>
  <c r="F19" i="76"/>
  <c r="F20" i="76"/>
  <c r="F21" i="76"/>
  <c r="F24" i="76"/>
  <c r="F26" i="76"/>
  <c r="F27" i="76"/>
  <c r="F28" i="76"/>
  <c r="F30" i="76"/>
  <c r="E91" i="75"/>
  <c r="E84" i="75"/>
  <c r="E27" i="75"/>
  <c r="E40" i="75" s="1"/>
  <c r="F29" i="76" l="1"/>
  <c r="E107" i="75"/>
  <c r="F31" i="76"/>
  <c r="A2" i="75" l="1"/>
  <c r="E94" i="76"/>
  <c r="F94" i="76" s="1"/>
  <c r="E97" i="76"/>
  <c r="F97" i="76" s="1"/>
  <c r="E94" i="75" l="1"/>
  <c r="E93" i="75"/>
  <c r="E95" i="75"/>
  <c r="E99" i="75"/>
  <c r="E102" i="75"/>
  <c r="E104" i="75"/>
  <c r="E100" i="76"/>
  <c r="F100" i="76" s="1"/>
  <c r="E93" i="76"/>
  <c r="F93" i="76" s="1"/>
  <c r="E98" i="75"/>
  <c r="E100" i="75"/>
  <c r="E103" i="75"/>
  <c r="E105" i="75"/>
  <c r="E57" i="76"/>
  <c r="E57" i="75"/>
  <c r="E46" i="76"/>
  <c r="E46" i="75"/>
  <c r="E49" i="76"/>
  <c r="E49" i="75"/>
  <c r="E51" i="76"/>
  <c r="E51" i="75"/>
  <c r="E53" i="76"/>
  <c r="E53" i="75"/>
  <c r="E55" i="76"/>
  <c r="E55" i="75"/>
  <c r="E62" i="76"/>
  <c r="F62" i="76" s="1"/>
  <c r="E62" i="75"/>
  <c r="F62" i="75" s="1"/>
  <c r="E66" i="76"/>
  <c r="E66" i="75"/>
  <c r="E101" i="76"/>
  <c r="F101" i="76" s="1"/>
  <c r="E95" i="76"/>
  <c r="F95" i="76" s="1"/>
  <c r="E96" i="75"/>
  <c r="E97" i="75"/>
  <c r="F97" i="75" s="1"/>
  <c r="E45" i="75"/>
  <c r="E45" i="76"/>
  <c r="E47" i="76"/>
  <c r="E47" i="75"/>
  <c r="E50" i="76"/>
  <c r="E50" i="75"/>
  <c r="E52" i="76"/>
  <c r="E75" i="76" s="1"/>
  <c r="F75" i="76" s="1"/>
  <c r="E52" i="75"/>
  <c r="E75" i="75" s="1"/>
  <c r="F75" i="75" s="1"/>
  <c r="E54" i="76"/>
  <c r="E54" i="75"/>
  <c r="E59" i="76"/>
  <c r="E59" i="75"/>
  <c r="E64" i="76"/>
  <c r="E64" i="75"/>
  <c r="E68" i="76"/>
  <c r="E68" i="75"/>
  <c r="E104" i="76" l="1"/>
  <c r="F104" i="76" s="1"/>
  <c r="E103" i="76"/>
  <c r="F103" i="76" s="1"/>
  <c r="E60" i="76"/>
  <c r="E60" i="75"/>
  <c r="E48" i="76"/>
  <c r="E48" i="75"/>
  <c r="E56" i="76"/>
  <c r="E56" i="75"/>
  <c r="E67" i="76"/>
  <c r="E67" i="75"/>
  <c r="E61" i="76"/>
  <c r="F61" i="76" s="1"/>
  <c r="E61" i="75"/>
  <c r="F61" i="75" s="1"/>
  <c r="E58" i="76"/>
  <c r="E58" i="75"/>
  <c r="E105" i="76" l="1"/>
  <c r="F105" i="76" s="1"/>
  <c r="E102" i="76"/>
  <c r="F102" i="76" s="1"/>
  <c r="E65" i="76"/>
  <c r="E65" i="75"/>
  <c r="A32" i="75" l="1"/>
  <c r="A16" i="75"/>
  <c r="E98" i="76" l="1"/>
  <c r="F98" i="76" s="1"/>
  <c r="E96" i="76"/>
  <c r="F96" i="76" s="1"/>
  <c r="F43" i="76"/>
  <c r="F40" i="76"/>
  <c r="F34" i="76"/>
  <c r="F36" i="76"/>
  <c r="F37" i="76"/>
  <c r="F33" i="76"/>
  <c r="F35" i="76"/>
  <c r="F39" i="76"/>
  <c r="F41" i="76"/>
  <c r="F32" i="76"/>
  <c r="F42" i="76"/>
  <c r="F106" i="76" l="1"/>
  <c r="F44" i="76"/>
  <c r="F68" i="76"/>
  <c r="F60" i="76"/>
  <c r="F65" i="76"/>
  <c r="F67" i="76"/>
  <c r="F45" i="76"/>
  <c r="F47" i="76"/>
  <c r="F49" i="76"/>
  <c r="F51" i="76"/>
  <c r="F53" i="76"/>
  <c r="F55" i="76"/>
  <c r="F57" i="76"/>
  <c r="F59" i="76"/>
  <c r="F64" i="76"/>
  <c r="F66" i="76"/>
  <c r="F70" i="76"/>
  <c r="F46" i="76"/>
  <c r="F48" i="76"/>
  <c r="F50" i="76"/>
  <c r="F52" i="76"/>
  <c r="F54" i="76"/>
  <c r="F56" i="76"/>
  <c r="F58" i="76"/>
  <c r="F69" i="76"/>
  <c r="F42" i="75"/>
  <c r="F36" i="75"/>
  <c r="F37" i="75"/>
  <c r="F35" i="75"/>
  <c r="F43" i="75"/>
  <c r="F39" i="75"/>
  <c r="F32" i="75"/>
  <c r="F34" i="75"/>
  <c r="F41" i="75"/>
  <c r="F40" i="75"/>
  <c r="F33" i="75"/>
  <c r="F29" i="75"/>
  <c r="F30" i="75"/>
  <c r="F16" i="75"/>
  <c r="F18" i="75"/>
  <c r="F26" i="75"/>
  <c r="F19" i="75"/>
  <c r="F21" i="75"/>
  <c r="F28" i="75"/>
  <c r="F24" i="75"/>
  <c r="F20" i="75"/>
  <c r="F27" i="75"/>
  <c r="F17" i="75"/>
  <c r="F71" i="76" l="1"/>
  <c r="F31" i="75"/>
  <c r="F44" i="75"/>
  <c r="F87" i="76"/>
  <c r="F82" i="76"/>
  <c r="F85" i="76"/>
  <c r="F73" i="76"/>
  <c r="F81" i="76"/>
  <c r="F83" i="76"/>
  <c r="F86" i="76"/>
  <c r="F72" i="76"/>
  <c r="F84" i="76"/>
  <c r="F78" i="76"/>
  <c r="F74" i="76"/>
  <c r="F79" i="76"/>
  <c r="F91" i="76"/>
  <c r="F90" i="76"/>
  <c r="F59" i="75"/>
  <c r="F69" i="75"/>
  <c r="F65" i="75"/>
  <c r="F60" i="75"/>
  <c r="F50" i="75"/>
  <c r="F55" i="75"/>
  <c r="F67" i="75"/>
  <c r="F49" i="75"/>
  <c r="F52" i="75"/>
  <c r="F45" i="75"/>
  <c r="F64" i="75"/>
  <c r="F54" i="75"/>
  <c r="F48" i="75"/>
  <c r="F53" i="75"/>
  <c r="F58" i="75"/>
  <c r="F47" i="75"/>
  <c r="F70" i="75"/>
  <c r="F56" i="75"/>
  <c r="F46" i="75"/>
  <c r="F68" i="75"/>
  <c r="F66" i="75"/>
  <c r="F51" i="75"/>
  <c r="F57" i="75"/>
  <c r="D109" i="76" l="1"/>
  <c r="F87" i="75"/>
  <c r="F74" i="75"/>
  <c r="F83" i="75"/>
  <c r="F72" i="75"/>
  <c r="F82" i="75"/>
  <c r="F78" i="75"/>
  <c r="F90" i="75"/>
  <c r="F81" i="75"/>
  <c r="F79" i="75"/>
  <c r="F86" i="75"/>
  <c r="F85" i="75"/>
  <c r="F73" i="75"/>
  <c r="F84" i="75"/>
  <c r="F91" i="75"/>
  <c r="F71" i="75"/>
  <c r="F92" i="76"/>
  <c r="F14" i="76"/>
  <c r="F13" i="76"/>
  <c r="F12" i="76"/>
  <c r="F10" i="76"/>
  <c r="F9" i="76"/>
  <c r="F8" i="76"/>
  <c r="F7" i="76"/>
  <c r="F6" i="76"/>
  <c r="F15" i="76" l="1"/>
  <c r="F107" i="76" s="1"/>
  <c r="F92" i="75"/>
  <c r="F106" i="75" l="1"/>
  <c r="F99" i="75"/>
  <c r="F100" i="75"/>
  <c r="F104" i="75"/>
  <c r="F105" i="75"/>
  <c r="F102" i="75"/>
  <c r="F94" i="75" l="1"/>
  <c r="F107" i="75"/>
  <c r="F98" i="75"/>
  <c r="F103" i="75"/>
  <c r="F101" i="75"/>
  <c r="F95" i="75"/>
  <c r="F96" i="75"/>
  <c r="F93" i="75"/>
  <c r="F108" i="75" l="1"/>
  <c r="F14" i="75"/>
  <c r="F7" i="75"/>
  <c r="F8" i="75"/>
  <c r="F10" i="75"/>
  <c r="F12" i="75"/>
  <c r="F13" i="75"/>
  <c r="F6" i="75"/>
  <c r="F9" i="75"/>
  <c r="D111" i="75"/>
  <c r="F15" i="75" l="1"/>
  <c r="F109" i="75" s="1"/>
  <c r="K75" i="58" l="1"/>
  <c r="J75" i="58"/>
  <c r="I75" i="58"/>
  <c r="H75" i="58"/>
  <c r="G75" i="58"/>
  <c r="F75" i="58"/>
  <c r="E75" i="58"/>
  <c r="D75" i="58"/>
  <c r="C75" i="58"/>
  <c r="K74" i="58"/>
  <c r="J74" i="58"/>
  <c r="I74" i="58"/>
  <c r="H74" i="58"/>
  <c r="G74" i="58"/>
  <c r="F74" i="58"/>
  <c r="E74" i="58"/>
  <c r="D74" i="58"/>
  <c r="C74" i="58"/>
  <c r="K73" i="58"/>
  <c r="J73" i="58"/>
  <c r="I73" i="58"/>
  <c r="H73" i="58"/>
  <c r="G73" i="58"/>
  <c r="F73" i="58"/>
  <c r="E73" i="58"/>
  <c r="D73" i="58"/>
  <c r="C73" i="58"/>
  <c r="K72" i="58"/>
  <c r="J72" i="58"/>
  <c r="I72" i="58"/>
  <c r="H72" i="58"/>
  <c r="G72" i="58"/>
  <c r="F72" i="58"/>
  <c r="E72" i="58"/>
  <c r="D72" i="58"/>
  <c r="C72" i="58"/>
  <c r="K71" i="58"/>
  <c r="J71" i="58"/>
  <c r="I71" i="58"/>
  <c r="H71" i="58"/>
  <c r="G71" i="58"/>
  <c r="F71" i="58"/>
  <c r="E71" i="58"/>
  <c r="D71" i="58"/>
  <c r="C71" i="58"/>
  <c r="K70" i="58"/>
  <c r="J70" i="58"/>
  <c r="I70" i="58"/>
  <c r="H70" i="58"/>
  <c r="G70" i="58"/>
  <c r="F70" i="58"/>
  <c r="E70" i="58"/>
  <c r="D70" i="58"/>
  <c r="C70" i="58"/>
  <c r="K69" i="58"/>
  <c r="J69" i="58"/>
  <c r="I69" i="58"/>
  <c r="H69" i="58"/>
  <c r="F69" i="58"/>
  <c r="E69" i="58"/>
  <c r="D69" i="58"/>
  <c r="C69" i="58"/>
  <c r="K68" i="58"/>
  <c r="J68" i="58"/>
  <c r="I68" i="58"/>
  <c r="H68" i="58"/>
  <c r="F68" i="58"/>
  <c r="E68" i="58"/>
  <c r="D68" i="58"/>
  <c r="C68" i="58"/>
  <c r="K67" i="58"/>
  <c r="J67" i="58"/>
  <c r="I67" i="58"/>
  <c r="H67" i="58"/>
  <c r="F67" i="58"/>
  <c r="E67" i="58"/>
  <c r="D67" i="58"/>
  <c r="C67" i="58"/>
  <c r="K66" i="58"/>
  <c r="J66" i="58"/>
  <c r="I66" i="58"/>
  <c r="H66" i="58"/>
  <c r="F66" i="58"/>
  <c r="E66" i="58"/>
  <c r="D66" i="58"/>
  <c r="C66" i="58"/>
  <c r="K65" i="58"/>
  <c r="J65" i="58"/>
  <c r="I65" i="58"/>
  <c r="H65" i="58"/>
  <c r="F65" i="58"/>
  <c r="E65" i="58"/>
  <c r="D65" i="58"/>
  <c r="C65" i="58"/>
  <c r="K64" i="58"/>
  <c r="J64" i="58"/>
  <c r="I64" i="58"/>
  <c r="H64" i="58"/>
  <c r="F64" i="58"/>
  <c r="E64" i="58"/>
  <c r="D64" i="58"/>
  <c r="C64" i="58"/>
  <c r="O58" i="58"/>
  <c r="Y58" i="58" s="1"/>
  <c r="N58" i="58"/>
  <c r="X58" i="58" s="1"/>
  <c r="M58" i="58"/>
  <c r="W58" i="58" s="1"/>
  <c r="L58" i="58"/>
  <c r="V58" i="58" s="1"/>
  <c r="O57" i="58"/>
  <c r="Y57" i="58" s="1"/>
  <c r="N57" i="58"/>
  <c r="X57" i="58" s="1"/>
  <c r="M57" i="58"/>
  <c r="W57" i="58" s="1"/>
  <c r="L57" i="58"/>
  <c r="V57" i="58" s="1"/>
  <c r="O56" i="58"/>
  <c r="Y56" i="58" s="1"/>
  <c r="N56" i="58"/>
  <c r="X56" i="58" s="1"/>
  <c r="M56" i="58"/>
  <c r="W56" i="58" s="1"/>
  <c r="L56" i="58"/>
  <c r="V56" i="58" s="1"/>
  <c r="O55" i="58"/>
  <c r="Y55" i="58" s="1"/>
  <c r="N55" i="58"/>
  <c r="X55" i="58" s="1"/>
  <c r="M55" i="58"/>
  <c r="W55" i="58" s="1"/>
  <c r="L55" i="58"/>
  <c r="V55" i="58" s="1"/>
  <c r="O54" i="58"/>
  <c r="Y54" i="58" s="1"/>
  <c r="N54" i="58"/>
  <c r="X54" i="58" s="1"/>
  <c r="M54" i="58"/>
  <c r="W54" i="58" s="1"/>
  <c r="L54" i="58"/>
  <c r="V54" i="58" s="1"/>
  <c r="O53" i="58"/>
  <c r="Y53" i="58" s="1"/>
  <c r="N53" i="58"/>
  <c r="X53" i="58" s="1"/>
  <c r="M53" i="58"/>
  <c r="W53" i="58" s="1"/>
  <c r="L53" i="58"/>
  <c r="V53" i="58" s="1"/>
  <c r="O52" i="58"/>
  <c r="Y52" i="58" s="1"/>
  <c r="N52" i="58"/>
  <c r="X52" i="58" s="1"/>
  <c r="M52" i="58"/>
  <c r="W52" i="58" s="1"/>
  <c r="L52" i="58"/>
  <c r="V52" i="58" s="1"/>
  <c r="O51" i="58"/>
  <c r="Y51" i="58" s="1"/>
  <c r="N51" i="58"/>
  <c r="X51" i="58" s="1"/>
  <c r="M51" i="58"/>
  <c r="W51" i="58" s="1"/>
  <c r="L51" i="58"/>
  <c r="V51" i="58" s="1"/>
  <c r="O50" i="58"/>
  <c r="Y50" i="58" s="1"/>
  <c r="N50" i="58"/>
  <c r="X50" i="58" s="1"/>
  <c r="M50" i="58"/>
  <c r="W50" i="58" s="1"/>
  <c r="L50" i="58"/>
  <c r="V50" i="58" s="1"/>
  <c r="O49" i="58"/>
  <c r="Y49" i="58" s="1"/>
  <c r="N49" i="58"/>
  <c r="X49" i="58" s="1"/>
  <c r="M49" i="58"/>
  <c r="W49" i="58" s="1"/>
  <c r="L49" i="58"/>
  <c r="V49" i="58" s="1"/>
  <c r="O48" i="58"/>
  <c r="Y48" i="58" s="1"/>
  <c r="N48" i="58"/>
  <c r="X48" i="58" s="1"/>
  <c r="M48" i="58"/>
  <c r="W48" i="58" s="1"/>
  <c r="L48" i="58"/>
  <c r="V48" i="58" s="1"/>
  <c r="O47" i="58"/>
  <c r="Y47" i="58" s="1"/>
  <c r="N47" i="58"/>
  <c r="X47" i="58" s="1"/>
  <c r="M47" i="58"/>
  <c r="W47" i="58" s="1"/>
  <c r="L47" i="58"/>
  <c r="V47" i="58" s="1"/>
  <c r="O46" i="58"/>
  <c r="Y46" i="58" s="1"/>
  <c r="N46" i="58"/>
  <c r="X46" i="58" s="1"/>
  <c r="M46" i="58"/>
  <c r="W46" i="58" s="1"/>
  <c r="L46" i="58"/>
  <c r="V46" i="58" s="1"/>
  <c r="O45" i="58"/>
  <c r="Y45" i="58" s="1"/>
  <c r="N45" i="58"/>
  <c r="X45" i="58" s="1"/>
  <c r="M45" i="58"/>
  <c r="W45" i="58" s="1"/>
  <c r="L45" i="58"/>
  <c r="V45" i="58" s="1"/>
  <c r="O44" i="58"/>
  <c r="Y44" i="58" s="1"/>
  <c r="N44" i="58"/>
  <c r="X44" i="58" s="1"/>
  <c r="M44" i="58"/>
  <c r="W44" i="58" s="1"/>
  <c r="L44" i="58"/>
  <c r="V44" i="58" s="1"/>
  <c r="O43" i="58"/>
  <c r="Y43" i="58" s="1"/>
  <c r="N43" i="58"/>
  <c r="X43" i="58" s="1"/>
  <c r="M43" i="58"/>
  <c r="W43" i="58" s="1"/>
  <c r="L43" i="58"/>
  <c r="V43" i="58" s="1"/>
  <c r="O42" i="58"/>
  <c r="Y42" i="58" s="1"/>
  <c r="N42" i="58"/>
  <c r="X42" i="58" s="1"/>
  <c r="M42" i="58"/>
  <c r="W42" i="58" s="1"/>
  <c r="L42" i="58"/>
  <c r="V42" i="58" s="1"/>
  <c r="O41" i="58"/>
  <c r="Y41" i="58" s="1"/>
  <c r="N41" i="58"/>
  <c r="X41" i="58" s="1"/>
  <c r="M41" i="58"/>
  <c r="W41" i="58" s="1"/>
  <c r="L41" i="58"/>
  <c r="V41" i="58" s="1"/>
  <c r="O40" i="58"/>
  <c r="Y40" i="58" s="1"/>
  <c r="N40" i="58"/>
  <c r="X40" i="58" s="1"/>
  <c r="M40" i="58"/>
  <c r="W40" i="58" s="1"/>
  <c r="L40" i="58"/>
  <c r="V40" i="58" s="1"/>
  <c r="O39" i="58"/>
  <c r="Y39" i="58" s="1"/>
  <c r="N39" i="58"/>
  <c r="X39" i="58" s="1"/>
  <c r="M39" i="58"/>
  <c r="W39" i="58" s="1"/>
  <c r="L39" i="58"/>
  <c r="V39" i="58" s="1"/>
  <c r="O38" i="58"/>
  <c r="Y38" i="58" s="1"/>
  <c r="N38" i="58"/>
  <c r="X38" i="58" s="1"/>
  <c r="M38" i="58"/>
  <c r="W38" i="58" s="1"/>
  <c r="L38" i="58"/>
  <c r="V38" i="58" s="1"/>
  <c r="O37" i="58"/>
  <c r="Y37" i="58" s="1"/>
  <c r="N37" i="58"/>
  <c r="X37" i="58" s="1"/>
  <c r="M37" i="58"/>
  <c r="W37" i="58" s="1"/>
  <c r="L37" i="58"/>
  <c r="V37" i="58" s="1"/>
  <c r="O36" i="58"/>
  <c r="Y36" i="58" s="1"/>
  <c r="N36" i="58"/>
  <c r="X36" i="58" s="1"/>
  <c r="M36" i="58"/>
  <c r="W36" i="58" s="1"/>
  <c r="L36" i="58"/>
  <c r="V36" i="58" s="1"/>
  <c r="O35" i="58"/>
  <c r="Y35" i="58" s="1"/>
  <c r="N35" i="58"/>
  <c r="X35" i="58" s="1"/>
  <c r="M35" i="58"/>
  <c r="W35" i="58" s="1"/>
  <c r="L35" i="58"/>
  <c r="V35" i="58" s="1"/>
  <c r="G34" i="58"/>
  <c r="O34" i="58" s="1"/>
  <c r="Y34" i="58" s="1"/>
  <c r="G33" i="58"/>
  <c r="G32" i="58"/>
  <c r="O32" i="58" s="1"/>
  <c r="Y32" i="58" s="1"/>
  <c r="G31" i="58"/>
  <c r="G30" i="58"/>
  <c r="O30" i="58" s="1"/>
  <c r="Y30" i="58" s="1"/>
  <c r="G29" i="58"/>
  <c r="G28" i="58"/>
  <c r="O28" i="58" s="1"/>
  <c r="Y28" i="58" s="1"/>
  <c r="G27" i="58"/>
  <c r="G26" i="58"/>
  <c r="O26" i="58" s="1"/>
  <c r="Y26" i="58" s="1"/>
  <c r="G25" i="58"/>
  <c r="G24" i="58"/>
  <c r="O24" i="58" s="1"/>
  <c r="Y24" i="58" s="1"/>
  <c r="G23" i="58"/>
  <c r="G22" i="58"/>
  <c r="O22" i="58" s="1"/>
  <c r="Y22" i="58" s="1"/>
  <c r="G21" i="58"/>
  <c r="G20" i="58"/>
  <c r="O20" i="58" s="1"/>
  <c r="Y20" i="58" s="1"/>
  <c r="G19" i="58"/>
  <c r="G18" i="58"/>
  <c r="O18" i="58" s="1"/>
  <c r="Y18" i="58" s="1"/>
  <c r="G17" i="58"/>
  <c r="G16" i="58"/>
  <c r="O16" i="58" s="1"/>
  <c r="Y16" i="58" s="1"/>
  <c r="G15" i="58"/>
  <c r="G14" i="58"/>
  <c r="O14" i="58" s="1"/>
  <c r="Y14" i="58" s="1"/>
  <c r="G13" i="58"/>
  <c r="G12" i="58"/>
  <c r="O12" i="58" s="1"/>
  <c r="Y12" i="58" s="1"/>
  <c r="G11" i="58"/>
  <c r="L28" i="58" l="1"/>
  <c r="V28" i="58" s="1"/>
  <c r="L12" i="58"/>
  <c r="V12" i="58" s="1"/>
  <c r="L16" i="58"/>
  <c r="V16" i="58" s="1"/>
  <c r="L32" i="58"/>
  <c r="V32" i="58" s="1"/>
  <c r="L20" i="58"/>
  <c r="V20" i="58" s="1"/>
  <c r="L24" i="58"/>
  <c r="V24" i="58" s="1"/>
  <c r="M73" i="58"/>
  <c r="R73" i="58" s="1"/>
  <c r="M71" i="58"/>
  <c r="R71" i="58" s="1"/>
  <c r="O72" i="58"/>
  <c r="T72" i="58" s="1"/>
  <c r="M75" i="58"/>
  <c r="R75" i="58" s="1"/>
  <c r="L14" i="58"/>
  <c r="V14" i="58" s="1"/>
  <c r="L18" i="58"/>
  <c r="V18" i="58" s="1"/>
  <c r="L22" i="58"/>
  <c r="V22" i="58" s="1"/>
  <c r="L26" i="58"/>
  <c r="V26" i="58" s="1"/>
  <c r="L30" i="58"/>
  <c r="V30" i="58" s="1"/>
  <c r="L34" i="58"/>
  <c r="V34" i="58" s="1"/>
  <c r="L70" i="58"/>
  <c r="Q70" i="58" s="1"/>
  <c r="L74" i="58"/>
  <c r="Q74" i="58" s="1"/>
  <c r="N70" i="58"/>
  <c r="S70" i="58" s="1"/>
  <c r="N74" i="58"/>
  <c r="S74" i="58" s="1"/>
  <c r="N12" i="58"/>
  <c r="X12" i="58" s="1"/>
  <c r="N14" i="58"/>
  <c r="X14" i="58" s="1"/>
  <c r="N16" i="58"/>
  <c r="X16" i="58" s="1"/>
  <c r="N18" i="58"/>
  <c r="X18" i="58" s="1"/>
  <c r="N20" i="58"/>
  <c r="X20" i="58" s="1"/>
  <c r="N22" i="58"/>
  <c r="X22" i="58" s="1"/>
  <c r="N24" i="58"/>
  <c r="X24" i="58" s="1"/>
  <c r="N26" i="58"/>
  <c r="X26" i="58" s="1"/>
  <c r="N28" i="58"/>
  <c r="X28" i="58" s="1"/>
  <c r="N30" i="58"/>
  <c r="X30" i="58" s="1"/>
  <c r="N32" i="58"/>
  <c r="X32" i="58" s="1"/>
  <c r="N34" i="58"/>
  <c r="X34" i="58" s="1"/>
  <c r="J76" i="58"/>
  <c r="H76" i="58"/>
  <c r="O70" i="58"/>
  <c r="T70" i="58" s="1"/>
  <c r="L72" i="58"/>
  <c r="Q72" i="58" s="1"/>
  <c r="N72" i="58"/>
  <c r="S72" i="58" s="1"/>
  <c r="O74" i="58"/>
  <c r="T74" i="58" s="1"/>
  <c r="G64" i="58"/>
  <c r="L64" i="58" s="1"/>
  <c r="N11" i="58"/>
  <c r="X11" i="58" s="1"/>
  <c r="L11" i="58"/>
  <c r="V11" i="58" s="1"/>
  <c r="O11" i="58"/>
  <c r="Y11" i="58" s="1"/>
  <c r="N13" i="58"/>
  <c r="X13" i="58" s="1"/>
  <c r="L13" i="58"/>
  <c r="V13" i="58" s="1"/>
  <c r="O13" i="58"/>
  <c r="Y13" i="58" s="1"/>
  <c r="G65" i="58"/>
  <c r="M65" i="58" s="1"/>
  <c r="R65" i="58" s="1"/>
  <c r="N15" i="58"/>
  <c r="X15" i="58" s="1"/>
  <c r="L15" i="58"/>
  <c r="V15" i="58" s="1"/>
  <c r="O15" i="58"/>
  <c r="Y15" i="58" s="1"/>
  <c r="N17" i="58"/>
  <c r="X17" i="58" s="1"/>
  <c r="L17" i="58"/>
  <c r="V17" i="58" s="1"/>
  <c r="O17" i="58"/>
  <c r="Y17" i="58" s="1"/>
  <c r="G66" i="58"/>
  <c r="L66" i="58" s="1"/>
  <c r="Q66" i="58" s="1"/>
  <c r="N19" i="58"/>
  <c r="X19" i="58" s="1"/>
  <c r="L19" i="58"/>
  <c r="V19" i="58" s="1"/>
  <c r="O19" i="58"/>
  <c r="Y19" i="58" s="1"/>
  <c r="N21" i="58"/>
  <c r="X21" i="58" s="1"/>
  <c r="L21" i="58"/>
  <c r="V21" i="58" s="1"/>
  <c r="O21" i="58"/>
  <c r="Y21" i="58" s="1"/>
  <c r="N23" i="58"/>
  <c r="X23" i="58" s="1"/>
  <c r="L23" i="58"/>
  <c r="V23" i="58" s="1"/>
  <c r="O23" i="58"/>
  <c r="Y23" i="58" s="1"/>
  <c r="N25" i="58"/>
  <c r="X25" i="58" s="1"/>
  <c r="L25" i="58"/>
  <c r="V25" i="58" s="1"/>
  <c r="O25" i="58"/>
  <c r="Y25" i="58" s="1"/>
  <c r="G68" i="58"/>
  <c r="L68" i="58" s="1"/>
  <c r="Q68" i="58" s="1"/>
  <c r="N27" i="58"/>
  <c r="X27" i="58" s="1"/>
  <c r="L27" i="58"/>
  <c r="V27" i="58" s="1"/>
  <c r="O27" i="58"/>
  <c r="Y27" i="58" s="1"/>
  <c r="N29" i="58"/>
  <c r="X29" i="58" s="1"/>
  <c r="L29" i="58"/>
  <c r="V29" i="58" s="1"/>
  <c r="O29" i="58"/>
  <c r="Y29" i="58" s="1"/>
  <c r="G69" i="58"/>
  <c r="M69" i="58" s="1"/>
  <c r="R69" i="58" s="1"/>
  <c r="N31" i="58"/>
  <c r="X31" i="58" s="1"/>
  <c r="L31" i="58"/>
  <c r="V31" i="58" s="1"/>
  <c r="O31" i="58"/>
  <c r="Y31" i="58" s="1"/>
  <c r="N33" i="58"/>
  <c r="X33" i="58" s="1"/>
  <c r="L33" i="58"/>
  <c r="V33" i="58" s="1"/>
  <c r="O33" i="58"/>
  <c r="Y33" i="58" s="1"/>
  <c r="G67" i="58"/>
  <c r="N67" i="58" s="1"/>
  <c r="S67" i="58" s="1"/>
  <c r="M11" i="58"/>
  <c r="W11" i="58" s="1"/>
  <c r="M13" i="58"/>
  <c r="W13" i="58" s="1"/>
  <c r="M15" i="58"/>
  <c r="W15" i="58" s="1"/>
  <c r="M17" i="58"/>
  <c r="W17" i="58" s="1"/>
  <c r="M19" i="58"/>
  <c r="W19" i="58" s="1"/>
  <c r="M21" i="58"/>
  <c r="W21" i="58" s="1"/>
  <c r="M23" i="58"/>
  <c r="W23" i="58" s="1"/>
  <c r="M25" i="58"/>
  <c r="W25" i="58" s="1"/>
  <c r="M27" i="58"/>
  <c r="W27" i="58" s="1"/>
  <c r="M29" i="58"/>
  <c r="W29" i="58" s="1"/>
  <c r="M31" i="58"/>
  <c r="W31" i="58" s="1"/>
  <c r="M33" i="58"/>
  <c r="W33" i="58" s="1"/>
  <c r="D76" i="58"/>
  <c r="F76" i="58"/>
  <c r="I76" i="58"/>
  <c r="K76" i="58"/>
  <c r="N66" i="58"/>
  <c r="S66" i="58" s="1"/>
  <c r="M12" i="58"/>
  <c r="W12" i="58" s="1"/>
  <c r="M14" i="58"/>
  <c r="W14" i="58" s="1"/>
  <c r="M16" i="58"/>
  <c r="W16" i="58" s="1"/>
  <c r="M18" i="58"/>
  <c r="W18" i="58" s="1"/>
  <c r="M20" i="58"/>
  <c r="W20" i="58" s="1"/>
  <c r="M22" i="58"/>
  <c r="W22" i="58" s="1"/>
  <c r="M24" i="58"/>
  <c r="W24" i="58" s="1"/>
  <c r="M26" i="58"/>
  <c r="W26" i="58" s="1"/>
  <c r="M28" i="58"/>
  <c r="W28" i="58" s="1"/>
  <c r="M30" i="58"/>
  <c r="W30" i="58" s="1"/>
  <c r="M32" i="58"/>
  <c r="W32" i="58" s="1"/>
  <c r="M34" i="58"/>
  <c r="W34" i="58" s="1"/>
  <c r="C76" i="58"/>
  <c r="E76" i="58"/>
  <c r="N65" i="58"/>
  <c r="S65" i="58" s="1"/>
  <c r="N71" i="58"/>
  <c r="S71" i="58" s="1"/>
  <c r="L71" i="58"/>
  <c r="Q71" i="58" s="1"/>
  <c r="O71" i="58"/>
  <c r="T71" i="58" s="1"/>
  <c r="N73" i="58"/>
  <c r="S73" i="58" s="1"/>
  <c r="L73" i="58"/>
  <c r="Q73" i="58" s="1"/>
  <c r="O73" i="58"/>
  <c r="T73" i="58" s="1"/>
  <c r="N75" i="58"/>
  <c r="S75" i="58" s="1"/>
  <c r="L75" i="58"/>
  <c r="Q75" i="58" s="1"/>
  <c r="O75" i="58"/>
  <c r="T75" i="58" s="1"/>
  <c r="M70" i="58"/>
  <c r="R70" i="58" s="1"/>
  <c r="M72" i="58"/>
  <c r="R72" i="58" s="1"/>
  <c r="M74" i="58"/>
  <c r="R74" i="58" s="1"/>
  <c r="M64" i="58" l="1"/>
  <c r="O65" i="58"/>
  <c r="T65" i="58" s="1"/>
  <c r="O69" i="58"/>
  <c r="T69" i="58" s="1"/>
  <c r="M66" i="58"/>
  <c r="R66" i="58" s="1"/>
  <c r="N69" i="58"/>
  <c r="S69" i="58" s="1"/>
  <c r="O64" i="58"/>
  <c r="L69" i="58"/>
  <c r="Q69" i="58" s="1"/>
  <c r="O67" i="58"/>
  <c r="T67" i="58" s="1"/>
  <c r="O66" i="58"/>
  <c r="T66" i="58" s="1"/>
  <c r="R64" i="58"/>
  <c r="Q64" i="58"/>
  <c r="L67" i="58"/>
  <c r="Q67" i="58" s="1"/>
  <c r="M68" i="58"/>
  <c r="R68" i="58" s="1"/>
  <c r="T64" i="58"/>
  <c r="O68" i="58"/>
  <c r="T68" i="58" s="1"/>
  <c r="L65" i="58"/>
  <c r="Q65" i="58" s="1"/>
  <c r="N68" i="58"/>
  <c r="S68" i="58" s="1"/>
  <c r="M67" i="58"/>
  <c r="R67" i="58" s="1"/>
  <c r="G76" i="58"/>
  <c r="N64" i="58"/>
  <c r="N76" i="58" l="1"/>
  <c r="S64" i="58"/>
  <c r="L76" i="58"/>
  <c r="O76" i="58"/>
  <c r="M76" i="58"/>
  <c r="R76" i="58" l="1"/>
  <c r="Q76" i="58"/>
  <c r="S76" i="58"/>
  <c r="T76" i="58"/>
  <c r="P10" i="51" l="1"/>
  <c r="P8" i="51"/>
  <c r="V98" i="19"/>
  <c r="X92" i="19"/>
  <c r="W92" i="19"/>
  <c r="X91" i="19"/>
  <c r="W91" i="19"/>
  <c r="X90" i="19"/>
  <c r="W90" i="19"/>
  <c r="X89" i="19"/>
  <c r="W89" i="19"/>
  <c r="X88" i="19"/>
  <c r="W88" i="19"/>
  <c r="X85" i="19"/>
  <c r="W85" i="19"/>
  <c r="X84" i="19"/>
  <c r="W84" i="19"/>
  <c r="X83" i="19"/>
  <c r="W83" i="19"/>
  <c r="X82" i="19"/>
  <c r="W82" i="19"/>
  <c r="X81" i="19"/>
  <c r="W81" i="19"/>
  <c r="X78" i="19"/>
  <c r="W78" i="19"/>
  <c r="X77" i="19"/>
  <c r="W77" i="19"/>
  <c r="X76" i="19"/>
  <c r="W76" i="19"/>
  <c r="X75" i="19"/>
  <c r="W75" i="19"/>
  <c r="X74" i="19"/>
  <c r="W74" i="19"/>
  <c r="X71" i="19"/>
  <c r="W71" i="19"/>
  <c r="X70" i="19"/>
  <c r="W70" i="19"/>
  <c r="X69" i="19"/>
  <c r="W69" i="19"/>
  <c r="X68" i="19"/>
  <c r="W68" i="19"/>
  <c r="X67" i="19"/>
  <c r="W67" i="19"/>
  <c r="X64" i="19"/>
  <c r="W64" i="19"/>
  <c r="X63" i="19"/>
  <c r="W63" i="19"/>
  <c r="X62" i="19"/>
  <c r="W62" i="19"/>
  <c r="X61" i="19"/>
  <c r="W61" i="19"/>
  <c r="X60" i="19"/>
  <c r="W60" i="19"/>
  <c r="X57" i="19"/>
  <c r="W57" i="19"/>
  <c r="X56" i="19"/>
  <c r="W56" i="19"/>
  <c r="X55" i="19"/>
  <c r="W55" i="19"/>
  <c r="X54" i="19"/>
  <c r="W54" i="19"/>
  <c r="X53" i="19"/>
  <c r="W53" i="19"/>
  <c r="X50" i="19"/>
  <c r="W50" i="19"/>
  <c r="X49" i="19"/>
  <c r="W49" i="19"/>
  <c r="X48" i="19"/>
  <c r="W48" i="19"/>
  <c r="X47" i="19"/>
  <c r="W47" i="19"/>
  <c r="X46" i="19"/>
  <c r="W46" i="19"/>
  <c r="X45" i="19"/>
  <c r="W45" i="19"/>
  <c r="X43" i="19"/>
  <c r="W43" i="19"/>
  <c r="X42" i="19"/>
  <c r="W42" i="19"/>
  <c r="X41" i="19"/>
  <c r="W41" i="19"/>
  <c r="X38" i="19"/>
  <c r="W38" i="19"/>
  <c r="X35" i="19"/>
  <c r="W35" i="19"/>
  <c r="X32" i="19"/>
  <c r="W32" i="19"/>
  <c r="R98" i="19"/>
  <c r="T92" i="19"/>
  <c r="S92" i="19"/>
  <c r="T91" i="19"/>
  <c r="S91" i="19"/>
  <c r="T90" i="19"/>
  <c r="S90" i="19"/>
  <c r="T89" i="19"/>
  <c r="S89" i="19"/>
  <c r="T88" i="19"/>
  <c r="S88" i="19"/>
  <c r="T85" i="19"/>
  <c r="S85" i="19"/>
  <c r="T84" i="19"/>
  <c r="S84" i="19"/>
  <c r="T83" i="19"/>
  <c r="S83" i="19"/>
  <c r="T82" i="19"/>
  <c r="S82" i="19"/>
  <c r="T81" i="19"/>
  <c r="S81" i="19"/>
  <c r="T78" i="19"/>
  <c r="S78" i="19"/>
  <c r="T77" i="19"/>
  <c r="S77" i="19"/>
  <c r="T76" i="19"/>
  <c r="S76" i="19"/>
  <c r="T75" i="19"/>
  <c r="S75" i="19"/>
  <c r="T74" i="19"/>
  <c r="S74" i="19"/>
  <c r="T71" i="19"/>
  <c r="S71" i="19"/>
  <c r="T70" i="19"/>
  <c r="S70" i="19"/>
  <c r="T69" i="19"/>
  <c r="S69" i="19"/>
  <c r="T68" i="19"/>
  <c r="S68" i="19"/>
  <c r="T67" i="19"/>
  <c r="S67" i="19"/>
  <c r="T64" i="19"/>
  <c r="S64" i="19"/>
  <c r="T63" i="19"/>
  <c r="S63" i="19"/>
  <c r="T62" i="19"/>
  <c r="S62" i="19"/>
  <c r="T61" i="19"/>
  <c r="S61" i="19"/>
  <c r="T60" i="19"/>
  <c r="S60" i="19"/>
  <c r="T57" i="19"/>
  <c r="S57" i="19"/>
  <c r="T56" i="19"/>
  <c r="S56" i="19"/>
  <c r="T55" i="19"/>
  <c r="S55" i="19"/>
  <c r="T54" i="19"/>
  <c r="S54" i="19"/>
  <c r="T53" i="19"/>
  <c r="S53" i="19"/>
  <c r="T50" i="19"/>
  <c r="S50" i="19"/>
  <c r="T49" i="19"/>
  <c r="S49" i="19"/>
  <c r="T48" i="19"/>
  <c r="S48" i="19"/>
  <c r="T47" i="19"/>
  <c r="S47" i="19"/>
  <c r="T46" i="19"/>
  <c r="S46" i="19"/>
  <c r="T45" i="19"/>
  <c r="S45" i="19"/>
  <c r="T43" i="19"/>
  <c r="S43" i="19"/>
  <c r="T42" i="19"/>
  <c r="S42" i="19"/>
  <c r="T41" i="19"/>
  <c r="S41" i="19"/>
  <c r="T38" i="19"/>
  <c r="S38" i="19"/>
  <c r="T35" i="19"/>
  <c r="S35" i="19"/>
  <c r="T32" i="19"/>
  <c r="S32" i="19"/>
  <c r="G88" i="19" l="1"/>
  <c r="H88" i="19"/>
  <c r="G89" i="19"/>
  <c r="H89" i="19"/>
  <c r="G90" i="19"/>
  <c r="H90" i="19"/>
  <c r="G91" i="19"/>
  <c r="H91" i="19"/>
  <c r="G81" i="19"/>
  <c r="H81" i="19"/>
  <c r="G82" i="19"/>
  <c r="H82" i="19"/>
  <c r="G83" i="19"/>
  <c r="H83" i="19"/>
  <c r="G84" i="19"/>
  <c r="H84" i="19"/>
  <c r="G74" i="19"/>
  <c r="H74" i="19"/>
  <c r="G75" i="19"/>
  <c r="H75" i="19"/>
  <c r="G76" i="19"/>
  <c r="H76" i="19"/>
  <c r="G77" i="19"/>
  <c r="H77" i="19"/>
  <c r="G67" i="19"/>
  <c r="H67" i="19"/>
  <c r="G68" i="19"/>
  <c r="H68" i="19"/>
  <c r="G69" i="19"/>
  <c r="H69" i="19"/>
  <c r="G70" i="19"/>
  <c r="H70" i="19"/>
  <c r="G62" i="19"/>
  <c r="H62" i="19"/>
  <c r="G63" i="19"/>
  <c r="H63" i="19"/>
  <c r="G55" i="19"/>
  <c r="H55" i="19"/>
  <c r="G56" i="19"/>
  <c r="H56" i="19"/>
  <c r="P92" i="19" l="1"/>
  <c r="O92" i="19"/>
  <c r="L92" i="19"/>
  <c r="K92" i="19"/>
  <c r="H92" i="19"/>
  <c r="G92" i="19"/>
  <c r="P91" i="19"/>
  <c r="O91" i="19"/>
  <c r="L91" i="19"/>
  <c r="K91" i="19"/>
  <c r="P90" i="19"/>
  <c r="O90" i="19"/>
  <c r="L90" i="19"/>
  <c r="K90" i="19"/>
  <c r="P89" i="19"/>
  <c r="O89" i="19"/>
  <c r="L89" i="19"/>
  <c r="K89" i="19"/>
  <c r="P88" i="19"/>
  <c r="O88" i="19"/>
  <c r="L88" i="19"/>
  <c r="K88" i="19"/>
  <c r="P85" i="19"/>
  <c r="O85" i="19"/>
  <c r="L85" i="19"/>
  <c r="K85" i="19"/>
  <c r="H85" i="19"/>
  <c r="G85" i="19"/>
  <c r="P84" i="19"/>
  <c r="O84" i="19"/>
  <c r="L84" i="19"/>
  <c r="K84" i="19"/>
  <c r="P83" i="19"/>
  <c r="O83" i="19"/>
  <c r="L83" i="19"/>
  <c r="K83" i="19"/>
  <c r="P82" i="19"/>
  <c r="O82" i="19"/>
  <c r="L82" i="19"/>
  <c r="K82" i="19"/>
  <c r="P81" i="19"/>
  <c r="O81" i="19"/>
  <c r="L81" i="19"/>
  <c r="K81" i="19"/>
  <c r="P78" i="19"/>
  <c r="O78" i="19"/>
  <c r="L78" i="19"/>
  <c r="K78" i="19"/>
  <c r="H78" i="19"/>
  <c r="G78" i="19"/>
  <c r="P77" i="19"/>
  <c r="O77" i="19"/>
  <c r="L77" i="19"/>
  <c r="K77" i="19"/>
  <c r="P76" i="19"/>
  <c r="O76" i="19"/>
  <c r="L76" i="19"/>
  <c r="K76" i="19"/>
  <c r="P75" i="19"/>
  <c r="O75" i="19"/>
  <c r="L75" i="19"/>
  <c r="K75" i="19"/>
  <c r="P74" i="19"/>
  <c r="O74" i="19"/>
  <c r="L74" i="19"/>
  <c r="K74" i="19"/>
  <c r="P71" i="19"/>
  <c r="O71" i="19"/>
  <c r="L71" i="19"/>
  <c r="K71" i="19"/>
  <c r="H71" i="19"/>
  <c r="G71" i="19"/>
  <c r="P70" i="19"/>
  <c r="O70" i="19"/>
  <c r="L70" i="19"/>
  <c r="K70" i="19"/>
  <c r="P69" i="19"/>
  <c r="O69" i="19"/>
  <c r="L69" i="19"/>
  <c r="K69" i="19"/>
  <c r="P68" i="19"/>
  <c r="O68" i="19"/>
  <c r="L68" i="19"/>
  <c r="K68" i="19"/>
  <c r="P67" i="19"/>
  <c r="O67" i="19"/>
  <c r="L67" i="19"/>
  <c r="K67" i="19"/>
  <c r="O32" i="19" l="1"/>
  <c r="P32" i="19"/>
  <c r="O35" i="19"/>
  <c r="P35" i="19"/>
  <c r="O38" i="19"/>
  <c r="P38" i="19"/>
  <c r="O41" i="19"/>
  <c r="P41" i="19"/>
  <c r="O42" i="19"/>
  <c r="P42" i="19"/>
  <c r="O43" i="19"/>
  <c r="P43" i="19"/>
  <c r="O45" i="19"/>
  <c r="P45" i="19"/>
  <c r="O46" i="19"/>
  <c r="P46" i="19"/>
  <c r="O47" i="19"/>
  <c r="P47" i="19"/>
  <c r="O48" i="19"/>
  <c r="P48" i="19"/>
  <c r="O49" i="19"/>
  <c r="P49" i="19"/>
  <c r="O50" i="19"/>
  <c r="P50" i="19"/>
  <c r="O53" i="19"/>
  <c r="P53" i="19"/>
  <c r="O54" i="19"/>
  <c r="P54" i="19"/>
  <c r="O55" i="19"/>
  <c r="P55" i="19"/>
  <c r="O56" i="19"/>
  <c r="P56" i="19"/>
  <c r="O57" i="19"/>
  <c r="P57" i="19"/>
  <c r="O60" i="19"/>
  <c r="P60" i="19"/>
  <c r="O61" i="19"/>
  <c r="P61" i="19"/>
  <c r="O62" i="19"/>
  <c r="P62" i="19"/>
  <c r="O63" i="19"/>
  <c r="P63" i="19"/>
  <c r="O64" i="19"/>
  <c r="P64" i="19"/>
  <c r="K38" i="19"/>
  <c r="L38" i="19"/>
  <c r="K41" i="19"/>
  <c r="L41" i="19"/>
  <c r="K42" i="19"/>
  <c r="L42" i="19"/>
  <c r="K43" i="19"/>
  <c r="L43" i="19"/>
  <c r="K45" i="19"/>
  <c r="L45" i="19"/>
  <c r="K46" i="19"/>
  <c r="L46" i="19"/>
  <c r="K47" i="19"/>
  <c r="L47" i="19"/>
  <c r="K48" i="19"/>
  <c r="L48" i="19"/>
  <c r="K49" i="19"/>
  <c r="L49" i="19"/>
  <c r="K50" i="19"/>
  <c r="L50" i="19"/>
  <c r="K53" i="19"/>
  <c r="L53" i="19"/>
  <c r="K54" i="19"/>
  <c r="L54" i="19"/>
  <c r="K55" i="19"/>
  <c r="L55" i="19"/>
  <c r="K56" i="19"/>
  <c r="L56" i="19"/>
  <c r="K57" i="19"/>
  <c r="L57" i="19"/>
  <c r="K60" i="19"/>
  <c r="L60" i="19"/>
  <c r="K61" i="19"/>
  <c r="L61" i="19"/>
  <c r="K62" i="19"/>
  <c r="L62" i="19"/>
  <c r="K63" i="19"/>
  <c r="L63" i="19"/>
  <c r="K64" i="19"/>
  <c r="L64" i="19"/>
  <c r="P2" i="51" l="1"/>
  <c r="P7" i="51"/>
  <c r="C26" i="19" l="1"/>
  <c r="A2" i="19" l="1"/>
  <c r="C44" i="19" l="1"/>
  <c r="C39" i="19"/>
  <c r="C36" i="19"/>
  <c r="C33" i="19"/>
  <c r="N98" i="19"/>
  <c r="J98" i="19"/>
  <c r="L13" i="20"/>
  <c r="L12" i="20"/>
  <c r="L11" i="20"/>
  <c r="L10" i="20"/>
  <c r="L9" i="20"/>
  <c r="L8" i="20"/>
  <c r="L7" i="20"/>
  <c r="L6" i="20"/>
  <c r="L5" i="20"/>
  <c r="L4" i="20"/>
  <c r="L3" i="20"/>
  <c r="L2" i="20"/>
  <c r="C5" i="19"/>
  <c r="C11" i="19" l="1"/>
  <c r="C13" i="19"/>
  <c r="C14" i="19"/>
  <c r="C12" i="19"/>
  <c r="F114" i="19" l="1"/>
  <c r="H114" i="19" s="1"/>
  <c r="K32" i="19"/>
  <c r="L32" i="19"/>
  <c r="C10" i="19"/>
  <c r="E14" i="19" l="1"/>
  <c r="J14" i="19"/>
  <c r="I14" i="19"/>
  <c r="F14" i="19"/>
  <c r="K14" i="19" l="1"/>
  <c r="L14" i="19"/>
  <c r="M14" i="19" l="1"/>
  <c r="O14" i="19" s="1"/>
  <c r="Q14" i="19"/>
  <c r="S14" i="19" s="1"/>
  <c r="R14" i="19"/>
  <c r="U14" i="19" l="1"/>
  <c r="W14" i="19" s="1"/>
  <c r="N14" i="19"/>
  <c r="P14" i="19" s="1"/>
  <c r="V14" i="19" l="1"/>
  <c r="X14" i="19" s="1"/>
  <c r="T14" i="19"/>
  <c r="F197" i="8" l="1"/>
  <c r="D187" i="8"/>
  <c r="D186" i="8"/>
  <c r="H184" i="8"/>
  <c r="G184" i="8"/>
  <c r="H183" i="8"/>
  <c r="G183" i="8"/>
  <c r="D180" i="8"/>
  <c r="D179" i="8"/>
  <c r="H177" i="8"/>
  <c r="G177" i="8"/>
  <c r="H176" i="8"/>
  <c r="G176" i="8"/>
  <c r="D173" i="8"/>
  <c r="D172" i="8"/>
  <c r="H170" i="8"/>
  <c r="G170" i="8"/>
  <c r="H169" i="8"/>
  <c r="G169" i="8"/>
  <c r="F165" i="8"/>
  <c r="D165" i="8"/>
  <c r="C165" i="8"/>
  <c r="H164" i="8"/>
  <c r="E164" i="8"/>
  <c r="H162" i="8"/>
  <c r="G162" i="8"/>
  <c r="D160" i="8"/>
  <c r="C160" i="8"/>
  <c r="H159" i="8"/>
  <c r="G159" i="8"/>
  <c r="D157" i="8"/>
  <c r="C157" i="8"/>
  <c r="H156" i="8"/>
  <c r="G156" i="8"/>
  <c r="F155" i="8"/>
  <c r="F186" i="8" s="1"/>
  <c r="H186" i="8" s="1"/>
  <c r="D154" i="8"/>
  <c r="C154" i="8"/>
  <c r="H153" i="8"/>
  <c r="E153" i="8"/>
  <c r="E151" i="8"/>
  <c r="H150" i="8"/>
  <c r="E149" i="8"/>
  <c r="H148" i="8"/>
  <c r="H147" i="8"/>
  <c r="E147" i="8"/>
  <c r="F140" i="8"/>
  <c r="E140" i="8"/>
  <c r="F139" i="8"/>
  <c r="E139" i="8"/>
  <c r="F138" i="8"/>
  <c r="E138" i="8"/>
  <c r="F137" i="8"/>
  <c r="E137" i="8"/>
  <c r="D137" i="8"/>
  <c r="C137" i="8"/>
  <c r="H126" i="8"/>
  <c r="G126" i="8"/>
  <c r="H124" i="8"/>
  <c r="G124" i="8"/>
  <c r="H123" i="8"/>
  <c r="G123" i="8"/>
  <c r="H122" i="8"/>
  <c r="G122" i="8"/>
  <c r="H121" i="8"/>
  <c r="G121" i="8"/>
  <c r="F120" i="8"/>
  <c r="F116" i="8" s="1"/>
  <c r="E120" i="8"/>
  <c r="E116" i="8" s="1"/>
  <c r="D120" i="8"/>
  <c r="D116" i="8" s="1"/>
  <c r="C120" i="8"/>
  <c r="C116" i="8" s="1"/>
  <c r="H119" i="8"/>
  <c r="G119" i="8"/>
  <c r="H118" i="8"/>
  <c r="G118" i="8"/>
  <c r="H117" i="8"/>
  <c r="G117" i="8"/>
  <c r="H113" i="8"/>
  <c r="G113" i="8"/>
  <c r="H112" i="8"/>
  <c r="G112" i="8"/>
  <c r="H109" i="8"/>
  <c r="G109" i="8"/>
  <c r="H108" i="8"/>
  <c r="G108" i="8"/>
  <c r="H107" i="8"/>
  <c r="G107" i="8"/>
  <c r="F106" i="8"/>
  <c r="E106" i="8"/>
  <c r="D106" i="8"/>
  <c r="D105" i="8" s="1"/>
  <c r="C106" i="8"/>
  <c r="C105" i="8" s="1"/>
  <c r="F105" i="8"/>
  <c r="E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F96" i="8"/>
  <c r="F95" i="8" s="1"/>
  <c r="E96" i="8"/>
  <c r="E95" i="8" s="1"/>
  <c r="D96" i="8"/>
  <c r="D95" i="8" s="1"/>
  <c r="C96" i="8"/>
  <c r="C95" i="8" s="1"/>
  <c r="H94" i="8"/>
  <c r="G94" i="8"/>
  <c r="H93" i="8"/>
  <c r="G93" i="8"/>
  <c r="H92" i="8"/>
  <c r="G92" i="8"/>
  <c r="H91" i="8"/>
  <c r="G91" i="8"/>
  <c r="F90" i="8"/>
  <c r="H90" i="8" s="1"/>
  <c r="H89" i="8"/>
  <c r="G89" i="8"/>
  <c r="H88" i="8"/>
  <c r="G88" i="8"/>
  <c r="H87" i="8"/>
  <c r="G87" i="8"/>
  <c r="H86" i="8"/>
  <c r="G86" i="8"/>
  <c r="H85" i="8"/>
  <c r="G85" i="8"/>
  <c r="H84" i="8"/>
  <c r="G84" i="8"/>
  <c r="F83" i="8"/>
  <c r="H83" i="8" s="1"/>
  <c r="E82" i="8"/>
  <c r="E81" i="8" s="1"/>
  <c r="D82" i="8"/>
  <c r="D81" i="8" s="1"/>
  <c r="C82" i="8"/>
  <c r="C81" i="8" s="1"/>
  <c r="H80" i="8"/>
  <c r="G80" i="8"/>
  <c r="H79" i="8"/>
  <c r="G79" i="8"/>
  <c r="F78" i="8"/>
  <c r="E78" i="8"/>
  <c r="D78" i="8"/>
  <c r="C78" i="8"/>
  <c r="H77" i="8"/>
  <c r="G77" i="8"/>
  <c r="H76" i="8"/>
  <c r="G76" i="8"/>
  <c r="H75" i="8"/>
  <c r="G75" i="8"/>
  <c r="H74" i="8"/>
  <c r="G74" i="8"/>
  <c r="H73" i="8"/>
  <c r="G73" i="8"/>
  <c r="H72" i="8"/>
  <c r="G72" i="8"/>
  <c r="F71" i="8"/>
  <c r="E71" i="8"/>
  <c r="D71" i="8"/>
  <c r="C71" i="8"/>
  <c r="F70" i="8"/>
  <c r="H70" i="8" s="1"/>
  <c r="F69" i="8"/>
  <c r="H69" i="8" s="1"/>
  <c r="F68" i="8"/>
  <c r="H68" i="8" s="1"/>
  <c r="H67" i="8"/>
  <c r="G67" i="8"/>
  <c r="H66" i="8"/>
  <c r="G66" i="8"/>
  <c r="H65" i="8"/>
  <c r="G65" i="8"/>
  <c r="H64" i="8"/>
  <c r="G64" i="8"/>
  <c r="F63" i="8"/>
  <c r="E63" i="8"/>
  <c r="D63" i="8"/>
  <c r="C63" i="8"/>
  <c r="F62" i="8"/>
  <c r="H62" i="8" s="1"/>
  <c r="F61" i="8"/>
  <c r="H61" i="8" s="1"/>
  <c r="F60" i="8"/>
  <c r="H60" i="8" s="1"/>
  <c r="H59" i="8"/>
  <c r="G59" i="8"/>
  <c r="H58" i="8"/>
  <c r="G58" i="8"/>
  <c r="H57" i="8"/>
  <c r="G57" i="8"/>
  <c r="H56" i="8"/>
  <c r="G56" i="8"/>
  <c r="F55" i="8"/>
  <c r="E55" i="8"/>
  <c r="D55" i="8"/>
  <c r="C55" i="8"/>
  <c r="H53" i="8"/>
  <c r="G53" i="8"/>
  <c r="H52" i="8"/>
  <c r="G52" i="8"/>
  <c r="F51" i="8"/>
  <c r="E51" i="8"/>
  <c r="D51" i="8"/>
  <c r="C51" i="8"/>
  <c r="H50" i="8"/>
  <c r="G50" i="8"/>
  <c r="H49" i="8"/>
  <c r="G49" i="8"/>
  <c r="F48" i="8"/>
  <c r="E48" i="8"/>
  <c r="D48" i="8"/>
  <c r="C48" i="8"/>
  <c r="H47" i="8"/>
  <c r="G47" i="8"/>
  <c r="H46" i="8"/>
  <c r="G46" i="8"/>
  <c r="F45" i="8"/>
  <c r="E45" i="8"/>
  <c r="D45" i="8"/>
  <c r="C45" i="8"/>
  <c r="H44" i="8"/>
  <c r="G44" i="8"/>
  <c r="H43" i="8"/>
  <c r="G43" i="8"/>
  <c r="F42" i="8"/>
  <c r="E42" i="8"/>
  <c r="E41" i="8" s="1"/>
  <c r="D42" i="8"/>
  <c r="D41" i="8" s="1"/>
  <c r="C42" i="8"/>
  <c r="C41" i="8" s="1"/>
  <c r="F41" i="8"/>
  <c r="H40" i="8"/>
  <c r="G40" i="8"/>
  <c r="H39" i="8"/>
  <c r="G39" i="8"/>
  <c r="F38" i="8"/>
  <c r="H38" i="8" s="1"/>
  <c r="F35" i="8"/>
  <c r="H35" i="8" s="1"/>
  <c r="H34" i="8"/>
  <c r="E33" i="8"/>
  <c r="D33" i="8"/>
  <c r="D140" i="8" s="1"/>
  <c r="C33" i="8"/>
  <c r="C140" i="8" s="1"/>
  <c r="H32" i="8"/>
  <c r="H31" i="8"/>
  <c r="E30" i="8"/>
  <c r="D30" i="8"/>
  <c r="D139" i="8" s="1"/>
  <c r="C30" i="8"/>
  <c r="C139" i="8" s="1"/>
  <c r="H29" i="8"/>
  <c r="H28" i="8"/>
  <c r="E27" i="8"/>
  <c r="D27" i="8"/>
  <c r="D138" i="8" s="1"/>
  <c r="C27" i="8"/>
  <c r="C138" i="8" s="1"/>
  <c r="H26" i="8"/>
  <c r="H24" i="8"/>
  <c r="H22" i="8"/>
  <c r="H21" i="8"/>
  <c r="H20" i="8"/>
  <c r="H19" i="8"/>
  <c r="E18" i="8"/>
  <c r="D18" i="8"/>
  <c r="C18" i="8"/>
  <c r="H17" i="8"/>
  <c r="H16" i="8"/>
  <c r="E15" i="8"/>
  <c r="D15" i="8"/>
  <c r="C15" i="8"/>
  <c r="H14" i="8"/>
  <c r="H13" i="8"/>
  <c r="E12" i="8"/>
  <c r="D12" i="8"/>
  <c r="C12" i="8"/>
  <c r="H11" i="8"/>
  <c r="H9" i="8"/>
  <c r="D10" i="8" l="1"/>
  <c r="C10" i="8"/>
  <c r="E10" i="8"/>
  <c r="E136" i="8"/>
  <c r="E25" i="8"/>
  <c r="E23" i="8" s="1"/>
  <c r="G120" i="8"/>
  <c r="F136" i="8"/>
  <c r="D136" i="8"/>
  <c r="G96" i="8"/>
  <c r="G106" i="8"/>
  <c r="G137" i="8"/>
  <c r="F198" i="8"/>
  <c r="E155" i="8"/>
  <c r="E186" i="8" s="1"/>
  <c r="G186" i="8" s="1"/>
  <c r="C54" i="8"/>
  <c r="C37" i="8" s="1"/>
  <c r="C114" i="8" s="1"/>
  <c r="C25" i="8"/>
  <c r="C23" i="8" s="1"/>
  <c r="G70" i="8"/>
  <c r="G95" i="8"/>
  <c r="G105" i="8"/>
  <c r="E161" i="8"/>
  <c r="E160" i="8" s="1"/>
  <c r="G160" i="8" s="1"/>
  <c r="G41" i="8"/>
  <c r="G42" i="8"/>
  <c r="G45" i="8"/>
  <c r="G48" i="8"/>
  <c r="G51" i="8"/>
  <c r="G55" i="8"/>
  <c r="G61" i="8"/>
  <c r="G161" i="8"/>
  <c r="H15" i="8"/>
  <c r="H30" i="8"/>
  <c r="G38" i="8"/>
  <c r="H41" i="8"/>
  <c r="H42" i="8"/>
  <c r="H45" i="8"/>
  <c r="H48" i="8"/>
  <c r="H51" i="8"/>
  <c r="E54" i="8"/>
  <c r="E37" i="8" s="1"/>
  <c r="E114" i="8" s="1"/>
  <c r="H55" i="8"/>
  <c r="D54" i="8"/>
  <c r="D37" i="8" s="1"/>
  <c r="D114" i="8" s="1"/>
  <c r="D125" i="8" s="1"/>
  <c r="H63" i="8"/>
  <c r="G68" i="8"/>
  <c r="G71" i="8"/>
  <c r="G78" i="8"/>
  <c r="G90" i="8"/>
  <c r="H95" i="8"/>
  <c r="H96" i="8"/>
  <c r="H105" i="8"/>
  <c r="H106" i="8"/>
  <c r="H120" i="8"/>
  <c r="E158" i="8"/>
  <c r="E157" i="8" s="1"/>
  <c r="G157" i="8" s="1"/>
  <c r="E191" i="8"/>
  <c r="G191" i="8" s="1"/>
  <c r="G153" i="8"/>
  <c r="F154" i="8"/>
  <c r="H154" i="8" s="1"/>
  <c r="E165" i="8"/>
  <c r="G165" i="8" s="1"/>
  <c r="H165" i="8"/>
  <c r="F180" i="8"/>
  <c r="H180" i="8" s="1"/>
  <c r="H12" i="8"/>
  <c r="H18" i="8"/>
  <c r="H27" i="8"/>
  <c r="H33" i="8"/>
  <c r="H71" i="8"/>
  <c r="H78" i="8"/>
  <c r="G139" i="8"/>
  <c r="F173" i="8"/>
  <c r="H173" i="8" s="1"/>
  <c r="F187" i="8"/>
  <c r="H187" i="8" s="1"/>
  <c r="C136" i="8"/>
  <c r="H138" i="8"/>
  <c r="H139" i="8"/>
  <c r="H140" i="8"/>
  <c r="E172" i="8"/>
  <c r="G172" i="8" s="1"/>
  <c r="G138" i="8"/>
  <c r="G140" i="8"/>
  <c r="D25" i="8"/>
  <c r="G35" i="8"/>
  <c r="F54" i="8"/>
  <c r="G60" i="8"/>
  <c r="G62" i="8"/>
  <c r="G63" i="8"/>
  <c r="G69" i="8"/>
  <c r="F82" i="8"/>
  <c r="G83" i="8"/>
  <c r="H116" i="8"/>
  <c r="H137" i="8"/>
  <c r="G147" i="8"/>
  <c r="G151" i="8"/>
  <c r="H155" i="8"/>
  <c r="G164" i="8"/>
  <c r="F172" i="8"/>
  <c r="H172" i="8" s="1"/>
  <c r="F179" i="8"/>
  <c r="H179" i="8" s="1"/>
  <c r="E189" i="8"/>
  <c r="E190" i="8"/>
  <c r="G190" i="8" s="1"/>
  <c r="G116" i="8"/>
  <c r="G149" i="8"/>
  <c r="F189" i="8"/>
  <c r="E180" i="8" l="1"/>
  <c r="G180" i="8" s="1"/>
  <c r="E8" i="8"/>
  <c r="H136" i="8"/>
  <c r="G136" i="8"/>
  <c r="E154" i="8"/>
  <c r="G154" i="8" s="1"/>
  <c r="E173" i="8"/>
  <c r="G173" i="8" s="1"/>
  <c r="G155" i="8"/>
  <c r="C115" i="8"/>
  <c r="E187" i="8"/>
  <c r="G187" i="8" s="1"/>
  <c r="E179" i="8"/>
  <c r="G179" i="8" s="1"/>
  <c r="C8" i="8"/>
  <c r="E198" i="8"/>
  <c r="E199" i="8" s="1"/>
  <c r="G158" i="8"/>
  <c r="D127" i="8"/>
  <c r="D129" i="8" s="1"/>
  <c r="D130" i="8" s="1"/>
  <c r="D128" i="8" s="1"/>
  <c r="C125" i="8"/>
  <c r="C127" i="8"/>
  <c r="C129" i="8" s="1"/>
  <c r="C130" i="8" s="1"/>
  <c r="C128" i="8" s="1"/>
  <c r="G189" i="8"/>
  <c r="E188" i="8"/>
  <c r="G54" i="8"/>
  <c r="H54" i="8"/>
  <c r="D23" i="8"/>
  <c r="D8" i="8"/>
  <c r="H189" i="8"/>
  <c r="G82" i="8"/>
  <c r="H82" i="8"/>
  <c r="F81" i="8"/>
  <c r="E127" i="8"/>
  <c r="E129" i="8" s="1"/>
  <c r="E130" i="8" s="1"/>
  <c r="E128" i="8" s="1"/>
  <c r="E115" i="8"/>
  <c r="H25" i="8"/>
  <c r="H10" i="8"/>
  <c r="D115" i="8"/>
  <c r="E125" i="8"/>
  <c r="F199" i="8"/>
  <c r="H23" i="8" l="1"/>
  <c r="G81" i="8"/>
  <c r="H81" i="8"/>
  <c r="E192" i="8"/>
  <c r="G192" i="8" s="1"/>
  <c r="G188" i="8"/>
  <c r="F37" i="8"/>
  <c r="H37" i="8" l="1"/>
  <c r="F114" i="8"/>
  <c r="G37" i="8"/>
  <c r="H8" i="8"/>
  <c r="G114" i="8" l="1"/>
  <c r="F127" i="8"/>
  <c r="F115" i="8"/>
  <c r="H114" i="8"/>
  <c r="F125" i="8"/>
  <c r="G127" i="8" l="1"/>
  <c r="F129" i="8"/>
  <c r="H127" i="8"/>
  <c r="G125" i="8"/>
  <c r="H125" i="8"/>
  <c r="G115" i="8"/>
  <c r="H115" i="8"/>
  <c r="G129" i="8" l="1"/>
  <c r="F130" i="8"/>
  <c r="H129" i="8"/>
  <c r="E145" i="8" l="1"/>
  <c r="G130" i="8"/>
  <c r="F145" i="8"/>
  <c r="H130" i="8"/>
  <c r="F128" i="8"/>
  <c r="G128" i="8" l="1"/>
  <c r="H128" i="8"/>
  <c r="F151" i="8"/>
  <c r="F149" i="8"/>
  <c r="H145" i="8"/>
  <c r="F143" i="8"/>
  <c r="H143" i="8" s="1"/>
  <c r="E150" i="8"/>
  <c r="G150" i="8" s="1"/>
  <c r="G145" i="8"/>
  <c r="E143" i="8"/>
  <c r="E148" i="8"/>
  <c r="G148" i="8" s="1"/>
  <c r="G143" i="8" l="1"/>
  <c r="E142" i="8"/>
  <c r="F191" i="8"/>
  <c r="H191" i="8" s="1"/>
  <c r="H151" i="8"/>
  <c r="F161" i="8"/>
  <c r="F190" i="8"/>
  <c r="F158" i="8"/>
  <c r="H149" i="8"/>
  <c r="H158" i="8" l="1"/>
  <c r="F157" i="8"/>
  <c r="H157" i="8" s="1"/>
  <c r="H161" i="8"/>
  <c r="F160" i="8"/>
  <c r="H160" i="8" s="1"/>
  <c r="H190" i="8"/>
  <c r="F188" i="8"/>
  <c r="E144" i="8"/>
  <c r="G144" i="8" s="1"/>
  <c r="G142" i="8"/>
  <c r="F142" i="8"/>
  <c r="F144" i="8" l="1"/>
  <c r="H144" i="8" s="1"/>
  <c r="H142" i="8"/>
  <c r="F192" i="8"/>
  <c r="H192" i="8" s="1"/>
  <c r="H188" i="8"/>
  <c r="F193" i="8"/>
  <c r="F202" i="8"/>
  <c r="L35" i="19" l="1"/>
  <c r="K35" i="19" l="1"/>
  <c r="E13" i="19" l="1"/>
  <c r="F112" i="19" l="1"/>
  <c r="F13" i="19"/>
  <c r="I13" i="19"/>
  <c r="K13" i="19" s="1"/>
  <c r="F113" i="19"/>
  <c r="F12" i="19" l="1"/>
  <c r="M13" i="19"/>
  <c r="O13" i="19" s="1"/>
  <c r="H113" i="19"/>
  <c r="E11" i="19"/>
  <c r="F11" i="19"/>
  <c r="J13" i="19"/>
  <c r="L13" i="19" s="1"/>
  <c r="E12" i="19"/>
  <c r="I12" i="19" l="1"/>
  <c r="N13" i="19"/>
  <c r="P13" i="19" s="1"/>
  <c r="E10" i="19"/>
  <c r="I11" i="19"/>
  <c r="F10" i="19"/>
  <c r="J11" i="19"/>
  <c r="Q13" i="19"/>
  <c r="S13" i="19" s="1"/>
  <c r="J12" i="19"/>
  <c r="U13" i="19" l="1"/>
  <c r="W13" i="19" s="1"/>
  <c r="J10" i="19"/>
  <c r="L10" i="19" s="1"/>
  <c r="L11" i="19"/>
  <c r="M12" i="19"/>
  <c r="I10" i="19"/>
  <c r="K10" i="19" s="1"/>
  <c r="K11" i="19"/>
  <c r="M11" i="19"/>
  <c r="B1" i="19"/>
  <c r="K12" i="19"/>
  <c r="L12" i="19"/>
  <c r="N12" i="19"/>
  <c r="N11" i="19"/>
  <c r="R13" i="19"/>
  <c r="T13" i="19" s="1"/>
  <c r="N10" i="19" l="1"/>
  <c r="P10" i="19" s="1"/>
  <c r="P11" i="19"/>
  <c r="R11" i="19"/>
  <c r="Q11" i="19"/>
  <c r="P12" i="19"/>
  <c r="O12" i="19"/>
  <c r="Q12" i="19"/>
  <c r="R12" i="19"/>
  <c r="V13" i="19"/>
  <c r="X13" i="19" s="1"/>
  <c r="M10" i="19"/>
  <c r="O10" i="19" s="1"/>
  <c r="O11" i="19"/>
  <c r="H98" i="98" l="1"/>
  <c r="V11" i="19"/>
  <c r="T12" i="19"/>
  <c r="V12" i="19"/>
  <c r="S12" i="19"/>
  <c r="Q10" i="19"/>
  <c r="S10" i="19" s="1"/>
  <c r="S11" i="19"/>
  <c r="U11" i="19"/>
  <c r="U12" i="19"/>
  <c r="R10" i="19"/>
  <c r="T10" i="19" s="1"/>
  <c r="T11" i="19"/>
  <c r="N98" i="98" l="1"/>
  <c r="O98" i="98"/>
  <c r="H97" i="98"/>
  <c r="W12" i="19"/>
  <c r="U10" i="19"/>
  <c r="W10" i="19" s="1"/>
  <c r="W11" i="19"/>
  <c r="X12" i="19"/>
  <c r="V10" i="19"/>
  <c r="X10" i="19" s="1"/>
  <c r="X11" i="19"/>
  <c r="O97" i="98" l="1"/>
  <c r="N97" i="98"/>
  <c r="H80" i="98"/>
  <c r="O80" i="98" l="1"/>
  <c r="H101" i="98"/>
  <c r="N80" i="98"/>
  <c r="H116" i="98" l="1"/>
  <c r="H108" i="98"/>
  <c r="H102" i="98"/>
  <c r="N101" i="98"/>
  <c r="O101" i="98"/>
  <c r="N108" i="98" l="1"/>
  <c r="O108" i="98"/>
  <c r="N102" i="98"/>
  <c r="O102" i="98"/>
  <c r="N116" i="98"/>
  <c r="O116" i="98"/>
  <c r="H118" i="98"/>
  <c r="H119" i="98" l="1"/>
  <c r="O118" i="98"/>
  <c r="N118" i="98"/>
  <c r="I21" i="19"/>
  <c r="K21" i="19" s="1"/>
  <c r="E27" i="19"/>
  <c r="F27" i="19"/>
  <c r="I27" i="19"/>
  <c r="E34" i="19"/>
  <c r="E33" i="19" s="1"/>
  <c r="F34" i="19"/>
  <c r="F33" i="19" s="1"/>
  <c r="I34" i="19"/>
  <c r="I33" i="19" s="1"/>
  <c r="E44" i="19"/>
  <c r="F44" i="19"/>
  <c r="I44" i="19"/>
  <c r="K44" i="19" s="1"/>
  <c r="E51" i="19"/>
  <c r="F51" i="19"/>
  <c r="I51" i="19"/>
  <c r="K51" i="19" s="1"/>
  <c r="I52" i="19"/>
  <c r="K52" i="19" s="1"/>
  <c r="E58" i="19"/>
  <c r="I58" i="19"/>
  <c r="E59" i="19"/>
  <c r="G59" i="19" s="1"/>
  <c r="I59" i="19"/>
  <c r="E65" i="19"/>
  <c r="F65" i="19"/>
  <c r="G65" i="19"/>
  <c r="H65" i="19"/>
  <c r="I65" i="19"/>
  <c r="E66" i="19"/>
  <c r="F66" i="19"/>
  <c r="G66" i="19"/>
  <c r="H66" i="19"/>
  <c r="I66" i="19"/>
  <c r="K66" i="19" s="1"/>
  <c r="E72" i="19"/>
  <c r="F72" i="19"/>
  <c r="G72" i="19"/>
  <c r="H72" i="19"/>
  <c r="I72" i="19"/>
  <c r="E73" i="19"/>
  <c r="F73" i="19"/>
  <c r="G73" i="19"/>
  <c r="H73" i="19"/>
  <c r="I73" i="19"/>
  <c r="K73" i="19" s="1"/>
  <c r="E79" i="19"/>
  <c r="F79" i="19"/>
  <c r="G79" i="19"/>
  <c r="H79" i="19"/>
  <c r="I79" i="19"/>
  <c r="E80" i="19"/>
  <c r="F80" i="19"/>
  <c r="G80" i="19"/>
  <c r="H80" i="19"/>
  <c r="I80" i="19"/>
  <c r="K80" i="19" s="1"/>
  <c r="E86" i="19"/>
  <c r="F86" i="19"/>
  <c r="G86" i="19"/>
  <c r="H86" i="19"/>
  <c r="I86" i="19"/>
  <c r="E87" i="19"/>
  <c r="F87" i="19"/>
  <c r="G87" i="19"/>
  <c r="H87" i="19"/>
  <c r="I87" i="19"/>
  <c r="K87" i="19" s="1"/>
  <c r="E93" i="19"/>
  <c r="F93" i="19"/>
  <c r="G93" i="19"/>
  <c r="H93" i="19"/>
  <c r="I93" i="19"/>
  <c r="K93" i="19"/>
  <c r="E94" i="19"/>
  <c r="F94" i="19"/>
  <c r="G94" i="19"/>
  <c r="H94" i="19"/>
  <c r="I94" i="19"/>
  <c r="K94" i="19"/>
  <c r="I100" i="19"/>
  <c r="I102" i="19"/>
  <c r="G112" i="19"/>
  <c r="H112" i="19" s="1"/>
  <c r="H115" i="19" s="1"/>
  <c r="I103" i="19" l="1"/>
  <c r="K27" i="19"/>
  <c r="G58" i="19"/>
  <c r="H33" i="19"/>
  <c r="N119" i="98"/>
  <c r="O119" i="98"/>
  <c r="E15" i="100"/>
  <c r="K86" i="19"/>
  <c r="H44" i="19"/>
  <c r="K79" i="19"/>
  <c r="K72" i="19"/>
  <c r="K65" i="19"/>
  <c r="K33" i="19"/>
  <c r="F59" i="19"/>
  <c r="H59" i="19" s="1"/>
  <c r="F58" i="19"/>
  <c r="H51" i="19"/>
  <c r="K34" i="19"/>
  <c r="H34" i="19"/>
  <c r="E13" i="100" l="1"/>
  <c r="E17" i="100"/>
  <c r="E19" i="100"/>
  <c r="O15" i="100"/>
  <c r="E16" i="100"/>
  <c r="H58" i="19"/>
  <c r="K58" i="19"/>
  <c r="K59" i="19"/>
  <c r="G127" i="99" l="1"/>
  <c r="G115" i="99"/>
  <c r="G135" i="99"/>
  <c r="G121" i="99"/>
  <c r="G133" i="99"/>
  <c r="G109" i="99"/>
  <c r="G120" i="99"/>
  <c r="G126" i="99"/>
  <c r="G114" i="99"/>
  <c r="G117" i="99"/>
  <c r="E23" i="100"/>
  <c r="O17" i="100"/>
  <c r="G108" i="99"/>
  <c r="G124" i="99"/>
  <c r="G111" i="99"/>
  <c r="G130" i="99"/>
  <c r="G132" i="99"/>
  <c r="G112" i="99"/>
  <c r="G123" i="99"/>
  <c r="G129" i="99"/>
  <c r="G118" i="99"/>
  <c r="G136" i="99"/>
  <c r="E14" i="100"/>
  <c r="O14" i="100" s="1"/>
  <c r="E20" i="100"/>
  <c r="O16" i="100"/>
  <c r="E24" i="100"/>
  <c r="O24" i="100" s="1"/>
  <c r="O19" i="100"/>
  <c r="E18" i="100"/>
  <c r="O13" i="100"/>
  <c r="F13" i="100"/>
  <c r="Y21" i="19"/>
  <c r="I136" i="99" l="1"/>
  <c r="AA136" i="99"/>
  <c r="I129" i="99"/>
  <c r="AA129" i="99"/>
  <c r="AA112" i="99"/>
  <c r="I112" i="99"/>
  <c r="I130" i="99"/>
  <c r="AA130" i="99"/>
  <c r="AA124" i="99"/>
  <c r="I124" i="99"/>
  <c r="I117" i="99"/>
  <c r="AA117" i="99"/>
  <c r="AA126" i="99"/>
  <c r="I126" i="99"/>
  <c r="I109" i="99"/>
  <c r="AA109" i="99"/>
  <c r="I121" i="99"/>
  <c r="AA121" i="99"/>
  <c r="I115" i="99"/>
  <c r="AA115" i="99"/>
  <c r="F15" i="100"/>
  <c r="P13" i="100"/>
  <c r="AA118" i="99"/>
  <c r="I118" i="99"/>
  <c r="I123" i="99"/>
  <c r="AA123" i="99"/>
  <c r="AA132" i="99"/>
  <c r="I132" i="99"/>
  <c r="I111" i="99"/>
  <c r="AA111" i="99"/>
  <c r="I108" i="99"/>
  <c r="AA108" i="99"/>
  <c r="O23" i="100"/>
  <c r="E22" i="100"/>
  <c r="I114" i="99"/>
  <c r="AA114" i="99"/>
  <c r="AA120" i="99"/>
  <c r="I120" i="99"/>
  <c r="I133" i="99"/>
  <c r="AA133" i="99"/>
  <c r="AA135" i="99"/>
  <c r="I135" i="99"/>
  <c r="AA127" i="99"/>
  <c r="I127" i="99"/>
  <c r="E26" i="100" l="1"/>
  <c r="O26" i="100" s="1"/>
  <c r="O22" i="100"/>
  <c r="F17" i="100"/>
  <c r="P15" i="100"/>
  <c r="F16" i="100"/>
  <c r="P16" i="100" l="1"/>
  <c r="F14" i="100"/>
  <c r="P14" i="100" s="1"/>
  <c r="F19" i="100"/>
  <c r="F21" i="100"/>
  <c r="H108" i="99"/>
  <c r="H114" i="99"/>
  <c r="H120" i="99"/>
  <c r="H109" i="99"/>
  <c r="H115" i="99"/>
  <c r="H121" i="99"/>
  <c r="H126" i="99"/>
  <c r="H132" i="99"/>
  <c r="G17" i="100"/>
  <c r="H127" i="99"/>
  <c r="H133" i="99"/>
  <c r="F23" i="100"/>
  <c r="H111" i="99"/>
  <c r="H117" i="99"/>
  <c r="H123" i="99"/>
  <c r="H112" i="99"/>
  <c r="H118" i="99"/>
  <c r="H124" i="99"/>
  <c r="H129" i="99"/>
  <c r="H135" i="99"/>
  <c r="P17" i="100"/>
  <c r="H130" i="99"/>
  <c r="H136" i="99"/>
  <c r="J135" i="99" l="1"/>
  <c r="AB135" i="99"/>
  <c r="J117" i="99"/>
  <c r="AB117" i="99"/>
  <c r="P23" i="100"/>
  <c r="J127" i="99"/>
  <c r="AB127" i="99"/>
  <c r="AB132" i="99"/>
  <c r="J132" i="99"/>
  <c r="J121" i="99"/>
  <c r="AB121" i="99"/>
  <c r="J109" i="99"/>
  <c r="AB109" i="99"/>
  <c r="AB114" i="99"/>
  <c r="J114" i="99"/>
  <c r="P21" i="100"/>
  <c r="G21" i="100"/>
  <c r="F25" i="100"/>
  <c r="P25" i="100" s="1"/>
  <c r="AB130" i="99"/>
  <c r="J130" i="99"/>
  <c r="AB124" i="99"/>
  <c r="J124" i="99"/>
  <c r="AB112" i="99"/>
  <c r="J112" i="99"/>
  <c r="AB136" i="99"/>
  <c r="J136" i="99"/>
  <c r="J129" i="99"/>
  <c r="AB129" i="99"/>
  <c r="AB118" i="99"/>
  <c r="J118" i="99"/>
  <c r="J123" i="99"/>
  <c r="AB123" i="99"/>
  <c r="J111" i="99"/>
  <c r="AB111" i="99"/>
  <c r="J133" i="99"/>
  <c r="AB133" i="99"/>
  <c r="K108" i="99"/>
  <c r="K114" i="99"/>
  <c r="K120" i="99"/>
  <c r="K109" i="99"/>
  <c r="K115" i="99"/>
  <c r="K121" i="99"/>
  <c r="K126" i="99"/>
  <c r="K132" i="99"/>
  <c r="K127" i="99"/>
  <c r="K133" i="99"/>
  <c r="G23" i="100"/>
  <c r="K111" i="99"/>
  <c r="K117" i="99"/>
  <c r="K123" i="99"/>
  <c r="K112" i="99"/>
  <c r="K118" i="99"/>
  <c r="K124" i="99"/>
  <c r="K129" i="99"/>
  <c r="K135" i="99"/>
  <c r="K130" i="99"/>
  <c r="K136" i="99"/>
  <c r="Q17" i="100"/>
  <c r="AB126" i="99"/>
  <c r="J126" i="99"/>
  <c r="J115" i="99"/>
  <c r="AB115" i="99"/>
  <c r="AB120" i="99"/>
  <c r="J120" i="99"/>
  <c r="J108" i="99"/>
  <c r="AB108" i="99"/>
  <c r="G19" i="100"/>
  <c r="F24" i="100"/>
  <c r="P24" i="100" s="1"/>
  <c r="P19" i="100"/>
  <c r="AC136" i="99" l="1"/>
  <c r="M136" i="99"/>
  <c r="M135" i="99"/>
  <c r="AC135" i="99"/>
  <c r="AC124" i="99"/>
  <c r="M124" i="99"/>
  <c r="AC112" i="99"/>
  <c r="M112" i="99"/>
  <c r="M117" i="99"/>
  <c r="AC117" i="99"/>
  <c r="Q23" i="100"/>
  <c r="AC127" i="99"/>
  <c r="M127" i="99"/>
  <c r="M126" i="99"/>
  <c r="AC126" i="99"/>
  <c r="AC115" i="99"/>
  <c r="M115" i="99"/>
  <c r="M120" i="99"/>
  <c r="AC120" i="99"/>
  <c r="M108" i="99"/>
  <c r="AC108" i="99"/>
  <c r="G25" i="100"/>
  <c r="Q25" i="100" s="1"/>
  <c r="Q21" i="100"/>
  <c r="F22" i="100"/>
  <c r="G24" i="100"/>
  <c r="Q24" i="100" s="1"/>
  <c r="Q19" i="100"/>
  <c r="AC130" i="99"/>
  <c r="M130" i="99"/>
  <c r="M129" i="99"/>
  <c r="AC129" i="99"/>
  <c r="AC118" i="99"/>
  <c r="M118" i="99"/>
  <c r="M123" i="99"/>
  <c r="AC123" i="99"/>
  <c r="M111" i="99"/>
  <c r="AC111" i="99"/>
  <c r="AC133" i="99"/>
  <c r="M133" i="99"/>
  <c r="M132" i="99"/>
  <c r="AC132" i="99"/>
  <c r="AC121" i="99"/>
  <c r="M121" i="99"/>
  <c r="AC109" i="99"/>
  <c r="M109" i="99"/>
  <c r="M114" i="99"/>
  <c r="AC114" i="99"/>
  <c r="P22" i="100" l="1"/>
  <c r="F26" i="100"/>
  <c r="P26" i="100" s="1"/>
  <c r="F27" i="100"/>
  <c r="F30" i="100" s="1"/>
  <c r="G22" i="100"/>
  <c r="Q22" i="100" l="1"/>
  <c r="G26" i="100"/>
  <c r="Q26" i="100" s="1"/>
  <c r="E16" i="19"/>
  <c r="F16" i="19" s="1"/>
  <c r="E18" i="19" s="1"/>
  <c r="F117" i="19" l="1"/>
  <c r="H117" i="19" s="1"/>
  <c r="F18" i="19"/>
  <c r="E19" i="19"/>
  <c r="E23" i="19"/>
  <c r="H18" i="19" l="1"/>
  <c r="I18" i="19"/>
  <c r="F23" i="19"/>
  <c r="E37" i="19"/>
  <c r="E36" i="19" s="1"/>
  <c r="E28" i="19"/>
  <c r="E25" i="19"/>
  <c r="E17" i="19"/>
  <c r="F19" i="19"/>
  <c r="F25" i="19" l="1"/>
  <c r="E29" i="19"/>
  <c r="E26" i="19" s="1"/>
  <c r="E40" i="19"/>
  <c r="E39" i="19" s="1"/>
  <c r="H19" i="19"/>
  <c r="F17" i="19"/>
  <c r="H23" i="19"/>
  <c r="F37" i="19"/>
  <c r="I23" i="19"/>
  <c r="F28" i="19"/>
  <c r="G113" i="19"/>
  <c r="K18" i="19"/>
  <c r="I16" i="19"/>
  <c r="I19" i="19"/>
  <c r="K23" i="19" l="1"/>
  <c r="I28" i="19"/>
  <c r="I37" i="19"/>
  <c r="E30" i="19"/>
  <c r="I17" i="19"/>
  <c r="K17" i="19" s="1"/>
  <c r="K19" i="19"/>
  <c r="F36" i="19"/>
  <c r="H36" i="19" s="1"/>
  <c r="H37" i="19"/>
  <c r="K16" i="19"/>
  <c r="J16" i="19"/>
  <c r="H25" i="19"/>
  <c r="F29" i="19"/>
  <c r="H29" i="19" s="1"/>
  <c r="I25" i="19"/>
  <c r="F40" i="19"/>
  <c r="F39" i="19" s="1"/>
  <c r="G114" i="19"/>
  <c r="G115" i="19" s="1"/>
  <c r="G117" i="19" s="1"/>
  <c r="I29" i="19" l="1"/>
  <c r="K29" i="19" s="1"/>
  <c r="K25" i="19"/>
  <c r="I40" i="19"/>
  <c r="L16" i="19"/>
  <c r="J18" i="19"/>
  <c r="K28" i="19"/>
  <c r="I36" i="19"/>
  <c r="K36" i="19" s="1"/>
  <c r="K37" i="19"/>
  <c r="F26" i="19"/>
  <c r="I26" i="19" l="1"/>
  <c r="K26" i="19" s="1"/>
  <c r="I39" i="19"/>
  <c r="K39" i="19" s="1"/>
  <c r="K40" i="19"/>
  <c r="F30" i="19"/>
  <c r="H30" i="19" s="1"/>
  <c r="F95" i="19"/>
  <c r="F106" i="19" s="1"/>
  <c r="L18" i="19"/>
  <c r="J21" i="19"/>
  <c r="M18" i="19"/>
  <c r="J19" i="19"/>
  <c r="J25" i="19"/>
  <c r="J23" i="19"/>
  <c r="I30" i="19" l="1"/>
  <c r="K30" i="19" s="1"/>
  <c r="L25" i="19"/>
  <c r="J40" i="19"/>
  <c r="M25" i="19"/>
  <c r="J29" i="19"/>
  <c r="L29" i="19" s="1"/>
  <c r="J17" i="19"/>
  <c r="L17" i="19" s="1"/>
  <c r="L19" i="19"/>
  <c r="O18" i="19"/>
  <c r="M16" i="19"/>
  <c r="M19" i="19"/>
  <c r="J28" i="19"/>
  <c r="L28" i="19" s="1"/>
  <c r="J37" i="19"/>
  <c r="L23" i="19"/>
  <c r="M23" i="19"/>
  <c r="L21" i="19"/>
  <c r="M21" i="19"/>
  <c r="J27" i="19"/>
  <c r="J34" i="19"/>
  <c r="J102" i="19"/>
  <c r="J44" i="19"/>
  <c r="M17" i="19" l="1"/>
  <c r="O17" i="19" s="1"/>
  <c r="O19" i="19"/>
  <c r="M29" i="19"/>
  <c r="O29" i="19" s="1"/>
  <c r="O25" i="19"/>
  <c r="M40" i="19"/>
  <c r="J26" i="19"/>
  <c r="L27" i="19"/>
  <c r="O16" i="19"/>
  <c r="J39" i="19"/>
  <c r="L39" i="19" s="1"/>
  <c r="L40" i="19"/>
  <c r="L34" i="19"/>
  <c r="J33" i="19"/>
  <c r="L33" i="19" s="1"/>
  <c r="J51" i="19"/>
  <c r="L51" i="19" s="1"/>
  <c r="J58" i="19"/>
  <c r="L58" i="19" s="1"/>
  <c r="J65" i="19"/>
  <c r="L65" i="19" s="1"/>
  <c r="J72" i="19"/>
  <c r="L72" i="19" s="1"/>
  <c r="J79" i="19"/>
  <c r="L79" i="19" s="1"/>
  <c r="J86" i="19"/>
  <c r="L86" i="19" s="1"/>
  <c r="J93" i="19"/>
  <c r="L93" i="19" s="1"/>
  <c r="J52" i="19"/>
  <c r="L52" i="19" s="1"/>
  <c r="J59" i="19"/>
  <c r="L59" i="19" s="1"/>
  <c r="J66" i="19"/>
  <c r="L66" i="19" s="1"/>
  <c r="J73" i="19"/>
  <c r="L73" i="19" s="1"/>
  <c r="J80" i="19"/>
  <c r="L80" i="19" s="1"/>
  <c r="J87" i="19"/>
  <c r="L87" i="19" s="1"/>
  <c r="J94" i="19"/>
  <c r="L94" i="19" s="1"/>
  <c r="O23" i="19"/>
  <c r="M28" i="19"/>
  <c r="O28" i="19" s="1"/>
  <c r="M37" i="19"/>
  <c r="J100" i="19"/>
  <c r="J103" i="19" s="1"/>
  <c r="K103" i="19" s="1"/>
  <c r="L44" i="19"/>
  <c r="O21" i="19"/>
  <c r="M27" i="19"/>
  <c r="M34" i="19"/>
  <c r="M44" i="19"/>
  <c r="M102" i="19"/>
  <c r="J36" i="19"/>
  <c r="L36" i="19" s="1"/>
  <c r="L37" i="19"/>
  <c r="O44" i="19" l="1"/>
  <c r="M100" i="19"/>
  <c r="M103" i="19" s="1"/>
  <c r="M33" i="19"/>
  <c r="O33" i="19" s="1"/>
  <c r="O34" i="19"/>
  <c r="M52" i="19"/>
  <c r="O52" i="19" s="1"/>
  <c r="Q52" i="19"/>
  <c r="U52" i="19"/>
  <c r="M59" i="19"/>
  <c r="O59" i="19" s="1"/>
  <c r="Q59" i="19"/>
  <c r="U59" i="19"/>
  <c r="M66" i="19"/>
  <c r="O66" i="19" s="1"/>
  <c r="Q66" i="19"/>
  <c r="U66" i="19"/>
  <c r="M73" i="19"/>
  <c r="O73" i="19" s="1"/>
  <c r="Q73" i="19"/>
  <c r="U73" i="19"/>
  <c r="M80" i="19"/>
  <c r="O80" i="19" s="1"/>
  <c r="Q80" i="19"/>
  <c r="U80" i="19"/>
  <c r="M87" i="19"/>
  <c r="O87" i="19" s="1"/>
  <c r="Q87" i="19"/>
  <c r="U87" i="19"/>
  <c r="M94" i="19"/>
  <c r="O94" i="19" s="1"/>
  <c r="Q94" i="19"/>
  <c r="U94" i="19"/>
  <c r="M51" i="19"/>
  <c r="O51" i="19" s="1"/>
  <c r="Q51" i="19"/>
  <c r="U51" i="19"/>
  <c r="M58" i="19"/>
  <c r="O58" i="19" s="1"/>
  <c r="Q58" i="19"/>
  <c r="U58" i="19"/>
  <c r="M65" i="19"/>
  <c r="O65" i="19" s="1"/>
  <c r="Q65" i="19"/>
  <c r="U65" i="19"/>
  <c r="M72" i="19"/>
  <c r="O72" i="19" s="1"/>
  <c r="Q72" i="19"/>
  <c r="U72" i="19"/>
  <c r="M79" i="19"/>
  <c r="O79" i="19" s="1"/>
  <c r="Q79" i="19"/>
  <c r="U79" i="19"/>
  <c r="M86" i="19"/>
  <c r="O86" i="19" s="1"/>
  <c r="Q86" i="19"/>
  <c r="U86" i="19"/>
  <c r="M93" i="19"/>
  <c r="O93" i="19" s="1"/>
  <c r="Q93" i="19"/>
  <c r="U93" i="19"/>
  <c r="M26" i="19"/>
  <c r="O27" i="19"/>
  <c r="M36" i="19"/>
  <c r="O36" i="19" s="1"/>
  <c r="O37" i="19"/>
  <c r="L26" i="19"/>
  <c r="J30" i="19"/>
  <c r="L30" i="19" s="1"/>
  <c r="J95" i="19"/>
  <c r="J106" i="19"/>
  <c r="M39" i="19"/>
  <c r="O39" i="19" s="1"/>
  <c r="O40" i="19"/>
  <c r="O26" i="19" l="1"/>
  <c r="M30" i="19"/>
  <c r="O30" i="19" s="1"/>
  <c r="N16" i="19" l="1"/>
  <c r="P16" i="19" s="1"/>
  <c r="N21" i="19"/>
  <c r="P21" i="19" s="1"/>
  <c r="N27" i="19"/>
  <c r="P27" i="19" s="1"/>
  <c r="Q27" i="19"/>
  <c r="Q26" i="19" s="1"/>
  <c r="N34" i="19"/>
  <c r="P34" i="19" s="1"/>
  <c r="N44" i="19"/>
  <c r="P44" i="19" s="1"/>
  <c r="N51" i="19"/>
  <c r="P51" i="19" s="1"/>
  <c r="R51" i="19"/>
  <c r="T51" i="19"/>
  <c r="V51" i="19"/>
  <c r="W51" i="19"/>
  <c r="N52" i="19"/>
  <c r="P52" i="19" s="1"/>
  <c r="R52" i="19"/>
  <c r="T52" i="19" s="1"/>
  <c r="V52" i="19"/>
  <c r="W52" i="19"/>
  <c r="N58" i="19"/>
  <c r="P58" i="19" s="1"/>
  <c r="R58" i="19"/>
  <c r="T58" i="19"/>
  <c r="V58" i="19"/>
  <c r="W58" i="19"/>
  <c r="N59" i="19"/>
  <c r="P59" i="19" s="1"/>
  <c r="R59" i="19"/>
  <c r="T59" i="19" s="1"/>
  <c r="V59" i="19"/>
  <c r="W59" i="19"/>
  <c r="N65" i="19"/>
  <c r="P65" i="19" s="1"/>
  <c r="R65" i="19"/>
  <c r="T65" i="19"/>
  <c r="V65" i="19"/>
  <c r="W65" i="19"/>
  <c r="N66" i="19"/>
  <c r="P66" i="19" s="1"/>
  <c r="R66" i="19"/>
  <c r="T66" i="19" s="1"/>
  <c r="V66" i="19"/>
  <c r="W66" i="19"/>
  <c r="N72" i="19"/>
  <c r="P72" i="19" s="1"/>
  <c r="R72" i="19"/>
  <c r="T72" i="19"/>
  <c r="V72" i="19"/>
  <c r="W72" i="19"/>
  <c r="N73" i="19"/>
  <c r="P73" i="19" s="1"/>
  <c r="R73" i="19"/>
  <c r="T73" i="19" s="1"/>
  <c r="V73" i="19"/>
  <c r="W73" i="19"/>
  <c r="N79" i="19"/>
  <c r="P79" i="19" s="1"/>
  <c r="R79" i="19"/>
  <c r="T79" i="19"/>
  <c r="V79" i="19"/>
  <c r="W79" i="19"/>
  <c r="N80" i="19"/>
  <c r="P80" i="19" s="1"/>
  <c r="R80" i="19"/>
  <c r="T80" i="19" s="1"/>
  <c r="V80" i="19"/>
  <c r="W80" i="19"/>
  <c r="N86" i="19"/>
  <c r="P86" i="19" s="1"/>
  <c r="R86" i="19"/>
  <c r="T86" i="19"/>
  <c r="V86" i="19"/>
  <c r="W86" i="19"/>
  <c r="N87" i="19"/>
  <c r="P87" i="19" s="1"/>
  <c r="R87" i="19"/>
  <c r="T87" i="19" s="1"/>
  <c r="V87" i="19"/>
  <c r="W87" i="19"/>
  <c r="N93" i="19"/>
  <c r="P93" i="19" s="1"/>
  <c r="R93" i="19"/>
  <c r="T93" i="19"/>
  <c r="V93" i="19"/>
  <c r="W93" i="19"/>
  <c r="N94" i="19"/>
  <c r="P94" i="19" s="1"/>
  <c r="R94" i="19"/>
  <c r="T94" i="19" s="1"/>
  <c r="V94" i="19"/>
  <c r="W94" i="19"/>
  <c r="N100" i="19"/>
  <c r="Q100" i="19"/>
  <c r="N102" i="19"/>
  <c r="Q102" i="19"/>
  <c r="N103" i="19"/>
  <c r="O103" i="19" s="1"/>
  <c r="Q103" i="19"/>
  <c r="N18" i="19" l="1"/>
  <c r="X93" i="19"/>
  <c r="X86" i="19"/>
  <c r="X79" i="19"/>
  <c r="X72" i="19"/>
  <c r="X65" i="19"/>
  <c r="X58" i="19"/>
  <c r="X51" i="19"/>
  <c r="S27" i="19"/>
  <c r="Q21" i="19"/>
  <c r="X94" i="19"/>
  <c r="X87" i="19"/>
  <c r="X80" i="19"/>
  <c r="X73" i="19"/>
  <c r="X66" i="19"/>
  <c r="X59" i="19"/>
  <c r="X52" i="19"/>
  <c r="Q30" i="19"/>
  <c r="N33" i="19"/>
  <c r="P33" i="19" s="1"/>
  <c r="N26" i="19"/>
  <c r="S26" i="19" s="1"/>
  <c r="S94" i="19"/>
  <c r="S93" i="19"/>
  <c r="S87" i="19"/>
  <c r="S86" i="19"/>
  <c r="S80" i="19"/>
  <c r="S79" i="19"/>
  <c r="S73" i="19"/>
  <c r="S72" i="19"/>
  <c r="S66" i="19"/>
  <c r="S65" i="19"/>
  <c r="S59" i="19"/>
  <c r="S58" i="19"/>
  <c r="S52" i="19"/>
  <c r="S51" i="19"/>
  <c r="P18" i="19" l="1"/>
  <c r="N25" i="19"/>
  <c r="Q18" i="19"/>
  <c r="N19" i="19"/>
  <c r="N23" i="19"/>
  <c r="S21" i="19"/>
  <c r="Q44" i="19"/>
  <c r="S44" i="19" s="1"/>
  <c r="Q34" i="19"/>
  <c r="P26" i="19"/>
  <c r="N30" i="19"/>
  <c r="P30" i="19" s="1"/>
  <c r="S30" i="19"/>
  <c r="P19" i="19" l="1"/>
  <c r="N17" i="19"/>
  <c r="P25" i="19"/>
  <c r="N29" i="19"/>
  <c r="P29" i="19" s="1"/>
  <c r="Q25" i="19"/>
  <c r="N40" i="19"/>
  <c r="P23" i="19"/>
  <c r="Q23" i="19"/>
  <c r="N37" i="19"/>
  <c r="N28" i="19"/>
  <c r="P28" i="19" s="1"/>
  <c r="Q16" i="19"/>
  <c r="S18" i="19"/>
  <c r="Q19" i="19"/>
  <c r="Q33" i="19"/>
  <c r="S33" i="19" s="1"/>
  <c r="S34" i="19"/>
  <c r="Q28" i="19" l="1"/>
  <c r="S28" i="19" s="1"/>
  <c r="S23" i="19"/>
  <c r="Q37" i="19"/>
  <c r="P40" i="19"/>
  <c r="N39" i="19"/>
  <c r="P39" i="19" s="1"/>
  <c r="P17" i="19"/>
  <c r="N106" i="19"/>
  <c r="N95" i="19"/>
  <c r="Q17" i="19"/>
  <c r="S17" i="19" s="1"/>
  <c r="S19" i="19"/>
  <c r="S16" i="19"/>
  <c r="R16" i="19"/>
  <c r="P37" i="19"/>
  <c r="N36" i="19"/>
  <c r="P36" i="19" s="1"/>
  <c r="S25" i="19"/>
  <c r="Q40" i="19"/>
  <c r="Q29" i="19"/>
  <c r="S29" i="19" s="1"/>
  <c r="R27" i="19"/>
  <c r="R102" i="19"/>
  <c r="Q39" i="19" l="1"/>
  <c r="S39" i="19" s="1"/>
  <c r="S40" i="19"/>
  <c r="R18" i="19"/>
  <c r="T16" i="19"/>
  <c r="Q36" i="19"/>
  <c r="S36" i="19" s="1"/>
  <c r="S37" i="19"/>
  <c r="R100" i="19"/>
  <c r="R103" i="19" s="1"/>
  <c r="S103" i="19" s="1"/>
  <c r="U102" i="19"/>
  <c r="U27" i="19"/>
  <c r="R26" i="19"/>
  <c r="T27" i="19"/>
  <c r="R19" i="19" l="1"/>
  <c r="R23" i="19"/>
  <c r="U18" i="19"/>
  <c r="T18" i="19"/>
  <c r="R25" i="19"/>
  <c r="R21" i="19"/>
  <c r="T26" i="19"/>
  <c r="R30" i="19"/>
  <c r="T30" i="19" s="1"/>
  <c r="U100" i="19"/>
  <c r="U103" i="19" s="1"/>
  <c r="U26" i="19"/>
  <c r="W27" i="19"/>
  <c r="T21" i="19" l="1"/>
  <c r="R34" i="19"/>
  <c r="U21" i="19"/>
  <c r="R44" i="19"/>
  <c r="T44" i="19" s="1"/>
  <c r="T23" i="19"/>
  <c r="R37" i="19"/>
  <c r="R28" i="19"/>
  <c r="T28" i="19" s="1"/>
  <c r="U23" i="19"/>
  <c r="T25" i="19"/>
  <c r="R40" i="19"/>
  <c r="R29" i="19"/>
  <c r="T29" i="19" s="1"/>
  <c r="U25" i="19"/>
  <c r="W18" i="19"/>
  <c r="U16" i="19"/>
  <c r="U19" i="19"/>
  <c r="R17" i="19"/>
  <c r="T19" i="19"/>
  <c r="W26" i="19"/>
  <c r="U30" i="19"/>
  <c r="W30" i="19" s="1"/>
  <c r="T17" i="19" l="1"/>
  <c r="R95" i="19"/>
  <c r="R106" i="19"/>
  <c r="W16" i="19"/>
  <c r="V16" i="19"/>
  <c r="U29" i="19"/>
  <c r="W29" i="19" s="1"/>
  <c r="W25" i="19"/>
  <c r="U40" i="19"/>
  <c r="T40" i="19"/>
  <c r="R39" i="19"/>
  <c r="T39" i="19" s="1"/>
  <c r="W23" i="19"/>
  <c r="U37" i="19"/>
  <c r="U28" i="19"/>
  <c r="W28" i="19" s="1"/>
  <c r="T37" i="19"/>
  <c r="R36" i="19"/>
  <c r="T36" i="19" s="1"/>
  <c r="T34" i="19"/>
  <c r="R33" i="19"/>
  <c r="T33" i="19" s="1"/>
  <c r="W19" i="19"/>
  <c r="U17" i="19"/>
  <c r="W17" i="19" s="1"/>
  <c r="U44" i="19"/>
  <c r="W44" i="19" s="1"/>
  <c r="W21" i="19"/>
  <c r="U34" i="19"/>
  <c r="V27" i="19"/>
  <c r="V102" i="19"/>
  <c r="U33" i="19" l="1"/>
  <c r="W33" i="19" s="1"/>
  <c r="W34" i="19"/>
  <c r="U36" i="19"/>
  <c r="W36" i="19" s="1"/>
  <c r="W37" i="19"/>
  <c r="U39" i="19"/>
  <c r="W39" i="19" s="1"/>
  <c r="W40" i="19"/>
  <c r="X16" i="19"/>
  <c r="V18" i="19"/>
  <c r="V26" i="19"/>
  <c r="X27" i="19"/>
  <c r="V100" i="19"/>
  <c r="V103" i="19" s="1"/>
  <c r="W103" i="19" s="1"/>
  <c r="V19" i="19" l="1"/>
  <c r="V23" i="19"/>
  <c r="X18" i="19"/>
  <c r="V21" i="19"/>
  <c r="V25" i="19"/>
  <c r="X26" i="19"/>
  <c r="V30" i="19"/>
  <c r="X30" i="19" s="1"/>
  <c r="H23" i="100"/>
  <c r="R23" i="100" s="1"/>
  <c r="I23" i="100"/>
  <c r="I22" i="100" s="1"/>
  <c r="J23" i="100"/>
  <c r="T23" i="100" s="1"/>
  <c r="S23" i="100"/>
  <c r="X21" i="19" l="1"/>
  <c r="V34" i="19"/>
  <c r="V44" i="19"/>
  <c r="X44" i="19" s="1"/>
  <c r="X23" i="19"/>
  <c r="V37" i="19"/>
  <c r="V28" i="19"/>
  <c r="X28" i="19" s="1"/>
  <c r="V29" i="19"/>
  <c r="X29" i="19" s="1"/>
  <c r="X25" i="19"/>
  <c r="V40" i="19"/>
  <c r="X19" i="19"/>
  <c r="V17" i="19"/>
  <c r="I26" i="100"/>
  <c r="J22" i="100"/>
  <c r="H22" i="100"/>
  <c r="V33" i="19" l="1"/>
  <c r="X33" i="19" s="1"/>
  <c r="X34" i="19"/>
  <c r="X17" i="19"/>
  <c r="V106" i="19"/>
  <c r="V95" i="19"/>
  <c r="V39" i="19"/>
  <c r="X39" i="19" s="1"/>
  <c r="X40" i="19"/>
  <c r="V36" i="19"/>
  <c r="X36" i="19" s="1"/>
  <c r="X37" i="19"/>
  <c r="R22" i="100"/>
  <c r="H26" i="100"/>
  <c r="R26" i="100" s="1"/>
  <c r="T22" i="100"/>
  <c r="J26" i="100"/>
  <c r="T26" i="100" s="1"/>
  <c r="S22" i="100"/>
  <c r="S26" i="100"/>
  <c r="C110" i="8"/>
  <c r="D110" i="8"/>
  <c r="E110" i="8"/>
  <c r="F110" i="8"/>
  <c r="G110" i="8"/>
  <c r="H110" i="8"/>
  <c r="C111" i="8"/>
  <c r="D111" i="8"/>
  <c r="E111" i="8"/>
  <c r="F111" i="8"/>
  <c r="G111" i="8"/>
  <c r="H111" i="8"/>
  <c r="L108" i="99"/>
  <c r="N108" i="99"/>
  <c r="O108" i="99"/>
  <c r="P108" i="99"/>
  <c r="Q108" i="99"/>
  <c r="R108" i="99"/>
  <c r="S108" i="99"/>
  <c r="T108" i="99"/>
  <c r="U108" i="99"/>
  <c r="V108" i="99"/>
  <c r="W108" i="99"/>
  <c r="X108" i="99"/>
  <c r="Y108" i="99"/>
  <c r="Z108" i="99"/>
  <c r="AD108" i="99"/>
  <c r="AE108" i="99"/>
  <c r="AF108" i="99"/>
  <c r="AG108" i="99"/>
  <c r="AH108" i="99"/>
  <c r="AI108" i="99"/>
  <c r="AJ108" i="99"/>
  <c r="AK108" i="99"/>
  <c r="AL108" i="99"/>
  <c r="L109" i="99"/>
  <c r="N109" i="99"/>
  <c r="O109" i="99"/>
  <c r="P109" i="99"/>
  <c r="Q109" i="99"/>
  <c r="R109" i="99"/>
  <c r="S109" i="99"/>
  <c r="T109" i="99"/>
  <c r="U109" i="99"/>
  <c r="V109" i="99"/>
  <c r="W109" i="99"/>
  <c r="X109" i="99"/>
  <c r="Y109" i="99"/>
  <c r="Z109" i="99"/>
  <c r="AD109" i="99"/>
  <c r="AE109" i="99"/>
  <c r="AF109" i="99"/>
  <c r="AG109" i="99"/>
  <c r="AH109" i="99"/>
  <c r="AI109" i="99"/>
  <c r="AJ109" i="99"/>
  <c r="AK109" i="99"/>
  <c r="AL109" i="99"/>
  <c r="L111" i="99"/>
  <c r="N111" i="99"/>
  <c r="O111" i="99"/>
  <c r="P111" i="99"/>
  <c r="Q111" i="99"/>
  <c r="R111" i="99"/>
  <c r="S111" i="99"/>
  <c r="T111" i="99"/>
  <c r="U111" i="99"/>
  <c r="V111" i="99"/>
  <c r="W111" i="99"/>
  <c r="X111" i="99"/>
  <c r="Y111" i="99"/>
  <c r="Z111" i="99"/>
  <c r="AD111" i="99"/>
  <c r="AE111" i="99"/>
  <c r="AF111" i="99"/>
  <c r="AG111" i="99"/>
  <c r="AH111" i="99"/>
  <c r="AI111" i="99"/>
  <c r="AJ111" i="99"/>
  <c r="AK111" i="99"/>
  <c r="AL111" i="99"/>
  <c r="L112" i="99"/>
  <c r="N112" i="99"/>
  <c r="O112" i="99"/>
  <c r="P112" i="99"/>
  <c r="Q112" i="99"/>
  <c r="R112" i="99"/>
  <c r="S112" i="99"/>
  <c r="T112" i="99"/>
  <c r="U112" i="99"/>
  <c r="V112" i="99"/>
  <c r="W112" i="99"/>
  <c r="X112" i="99"/>
  <c r="Y112" i="99"/>
  <c r="Z112" i="99"/>
  <c r="AD112" i="99"/>
  <c r="AE112" i="99"/>
  <c r="AF112" i="99"/>
  <c r="AG112" i="99"/>
  <c r="AH112" i="99"/>
  <c r="AI112" i="99"/>
  <c r="AJ112" i="99"/>
  <c r="AK112" i="99"/>
  <c r="AL112" i="99"/>
  <c r="L114" i="99"/>
  <c r="N114" i="99"/>
  <c r="O114" i="99"/>
  <c r="P114" i="99"/>
  <c r="Q114" i="99"/>
  <c r="R114" i="99"/>
  <c r="S114" i="99"/>
  <c r="T114" i="99"/>
  <c r="U114" i="99"/>
  <c r="V114" i="99"/>
  <c r="W114" i="99"/>
  <c r="X114" i="99"/>
  <c r="Y114" i="99"/>
  <c r="Z114" i="99"/>
  <c r="AD114" i="99"/>
  <c r="AE114" i="99"/>
  <c r="AF114" i="99"/>
  <c r="AG114" i="99"/>
  <c r="AH114" i="99"/>
  <c r="AI114" i="99"/>
  <c r="AJ114" i="99"/>
  <c r="AK114" i="99"/>
  <c r="AL114" i="99"/>
  <c r="L115" i="99"/>
  <c r="N115" i="99"/>
  <c r="O115" i="99"/>
  <c r="P115" i="99"/>
  <c r="Q115" i="99"/>
  <c r="R115" i="99"/>
  <c r="S115" i="99"/>
  <c r="T115" i="99"/>
  <c r="U115" i="99"/>
  <c r="V115" i="99"/>
  <c r="W115" i="99"/>
  <c r="X115" i="99"/>
  <c r="Y115" i="99"/>
  <c r="Z115" i="99"/>
  <c r="AD115" i="99"/>
  <c r="AE115" i="99"/>
  <c r="AF115" i="99"/>
  <c r="AG115" i="99"/>
  <c r="AH115" i="99"/>
  <c r="AI115" i="99"/>
  <c r="AJ115" i="99"/>
  <c r="AK115" i="99"/>
  <c r="AL115" i="99"/>
  <c r="L117" i="99"/>
  <c r="N117" i="99"/>
  <c r="O117" i="99"/>
  <c r="P117" i="99"/>
  <c r="Q117" i="99"/>
  <c r="R117" i="99"/>
  <c r="S117" i="99"/>
  <c r="T117" i="99"/>
  <c r="U117" i="99"/>
  <c r="V117" i="99"/>
  <c r="W117" i="99"/>
  <c r="X117" i="99"/>
  <c r="Y117" i="99"/>
  <c r="Z117" i="99"/>
  <c r="AD117" i="99"/>
  <c r="AE117" i="99"/>
  <c r="AF117" i="99"/>
  <c r="AG117" i="99"/>
  <c r="AH117" i="99"/>
  <c r="AI117" i="99"/>
  <c r="AJ117" i="99"/>
  <c r="AK117" i="99"/>
  <c r="AL117" i="99"/>
  <c r="L118" i="99"/>
  <c r="N118" i="99"/>
  <c r="O118" i="99"/>
  <c r="P118" i="99"/>
  <c r="Q118" i="99"/>
  <c r="R118" i="99"/>
  <c r="S118" i="99"/>
  <c r="T118" i="99"/>
  <c r="U118" i="99"/>
  <c r="V118" i="99"/>
  <c r="W118" i="99"/>
  <c r="X118" i="99"/>
  <c r="Y118" i="99"/>
  <c r="Z118" i="99"/>
  <c r="AD118" i="99"/>
  <c r="AE118" i="99"/>
  <c r="AF118" i="99"/>
  <c r="AG118" i="99"/>
  <c r="AH118" i="99"/>
  <c r="AI118" i="99"/>
  <c r="AJ118" i="99"/>
  <c r="AK118" i="99"/>
  <c r="AL118" i="99"/>
  <c r="L120" i="99"/>
  <c r="N120" i="99"/>
  <c r="O120" i="99"/>
  <c r="P120" i="99"/>
  <c r="Q120" i="99"/>
  <c r="R120" i="99"/>
  <c r="S120" i="99"/>
  <c r="T120" i="99"/>
  <c r="U120" i="99"/>
  <c r="V120" i="99"/>
  <c r="W120" i="99"/>
  <c r="X120" i="99"/>
  <c r="Y120" i="99"/>
  <c r="Z120" i="99"/>
  <c r="AD120" i="99"/>
  <c r="AE120" i="99"/>
  <c r="AF120" i="99"/>
  <c r="AG120" i="99"/>
  <c r="AH120" i="99"/>
  <c r="AI120" i="99"/>
  <c r="AJ120" i="99"/>
  <c r="AK120" i="99"/>
  <c r="AL120" i="99"/>
  <c r="L121" i="99"/>
  <c r="N121" i="99"/>
  <c r="O121" i="99"/>
  <c r="P121" i="99"/>
  <c r="Q121" i="99"/>
  <c r="R121" i="99"/>
  <c r="S121" i="99"/>
  <c r="T121" i="99"/>
  <c r="U121" i="99"/>
  <c r="V121" i="99"/>
  <c r="W121" i="99"/>
  <c r="X121" i="99"/>
  <c r="Y121" i="99"/>
  <c r="Z121" i="99"/>
  <c r="AD121" i="99"/>
  <c r="AE121" i="99"/>
  <c r="AF121" i="99"/>
  <c r="AG121" i="99"/>
  <c r="AH121" i="99"/>
  <c r="AI121" i="99"/>
  <c r="AJ121" i="99"/>
  <c r="AK121" i="99"/>
  <c r="AL121" i="99"/>
  <c r="L123" i="99"/>
  <c r="N123" i="99"/>
  <c r="O123" i="99"/>
  <c r="P123" i="99"/>
  <c r="Q123" i="99"/>
  <c r="R123" i="99"/>
  <c r="S123" i="99"/>
  <c r="T123" i="99"/>
  <c r="U123" i="99"/>
  <c r="V123" i="99"/>
  <c r="W123" i="99"/>
  <c r="X123" i="99"/>
  <c r="Y123" i="99"/>
  <c r="Z123" i="99"/>
  <c r="AD123" i="99"/>
  <c r="AE123" i="99"/>
  <c r="AF123" i="99"/>
  <c r="AG123" i="99"/>
  <c r="AH123" i="99"/>
  <c r="AI123" i="99"/>
  <c r="AJ123" i="99"/>
  <c r="AK123" i="99"/>
  <c r="AL123" i="99"/>
  <c r="L124" i="99"/>
  <c r="N124" i="99"/>
  <c r="O124" i="99"/>
  <c r="P124" i="99"/>
  <c r="Q124" i="99"/>
  <c r="R124" i="99"/>
  <c r="S124" i="99"/>
  <c r="T124" i="99"/>
  <c r="U124" i="99"/>
  <c r="V124" i="99"/>
  <c r="W124" i="99"/>
  <c r="X124" i="99"/>
  <c r="Y124" i="99"/>
  <c r="Z124" i="99"/>
  <c r="AD124" i="99"/>
  <c r="AE124" i="99"/>
  <c r="AF124" i="99"/>
  <c r="AG124" i="99"/>
  <c r="AH124" i="99"/>
  <c r="AI124" i="99"/>
  <c r="AJ124" i="99"/>
  <c r="AK124" i="99"/>
  <c r="AL124" i="99"/>
  <c r="L126" i="99"/>
  <c r="N126" i="99"/>
  <c r="O126" i="99"/>
  <c r="P126" i="99"/>
  <c r="Q126" i="99"/>
  <c r="R126" i="99"/>
  <c r="S126" i="99"/>
  <c r="T126" i="99"/>
  <c r="U126" i="99"/>
  <c r="V126" i="99"/>
  <c r="W126" i="99"/>
  <c r="X126" i="99"/>
  <c r="Y126" i="99"/>
  <c r="Z126" i="99"/>
  <c r="AD126" i="99"/>
  <c r="AE126" i="99"/>
  <c r="AF126" i="99"/>
  <c r="AG126" i="99"/>
  <c r="AH126" i="99"/>
  <c r="AI126" i="99"/>
  <c r="AJ126" i="99"/>
  <c r="AK126" i="99"/>
  <c r="AL126" i="99"/>
  <c r="L127" i="99"/>
  <c r="N127" i="99"/>
  <c r="O127" i="99"/>
  <c r="P127" i="99"/>
  <c r="Q127" i="99"/>
  <c r="R127" i="99"/>
  <c r="S127" i="99"/>
  <c r="T127" i="99"/>
  <c r="U127" i="99"/>
  <c r="V127" i="99"/>
  <c r="W127" i="99"/>
  <c r="X127" i="99"/>
  <c r="Y127" i="99"/>
  <c r="Z127" i="99"/>
  <c r="AD127" i="99"/>
  <c r="AE127" i="99"/>
  <c r="AF127" i="99"/>
  <c r="AG127" i="99"/>
  <c r="AH127" i="99"/>
  <c r="AI127" i="99"/>
  <c r="AJ127" i="99"/>
  <c r="AK127" i="99"/>
  <c r="AL127" i="99"/>
  <c r="L129" i="99"/>
  <c r="N129" i="99"/>
  <c r="O129" i="99"/>
  <c r="P129" i="99"/>
  <c r="Q129" i="99"/>
  <c r="R129" i="99"/>
  <c r="S129" i="99"/>
  <c r="T129" i="99"/>
  <c r="U129" i="99"/>
  <c r="V129" i="99"/>
  <c r="W129" i="99"/>
  <c r="X129" i="99"/>
  <c r="Y129" i="99"/>
  <c r="Z129" i="99"/>
  <c r="AD129" i="99"/>
  <c r="AE129" i="99"/>
  <c r="AF129" i="99"/>
  <c r="AG129" i="99"/>
  <c r="AH129" i="99"/>
  <c r="AI129" i="99"/>
  <c r="AJ129" i="99"/>
  <c r="AK129" i="99"/>
  <c r="AL129" i="99"/>
  <c r="L130" i="99"/>
  <c r="N130" i="99"/>
  <c r="O130" i="99"/>
  <c r="P130" i="99"/>
  <c r="Q130" i="99"/>
  <c r="R130" i="99"/>
  <c r="S130" i="99"/>
  <c r="T130" i="99"/>
  <c r="U130" i="99"/>
  <c r="V130" i="99"/>
  <c r="W130" i="99"/>
  <c r="X130" i="99"/>
  <c r="Y130" i="99"/>
  <c r="Z130" i="99"/>
  <c r="AD130" i="99"/>
  <c r="AE130" i="99"/>
  <c r="AF130" i="99"/>
  <c r="AG130" i="99"/>
  <c r="AH130" i="99"/>
  <c r="AI130" i="99"/>
  <c r="AJ130" i="99"/>
  <c r="AK130" i="99"/>
  <c r="AL130" i="99"/>
  <c r="L132" i="99"/>
  <c r="N132" i="99"/>
  <c r="O132" i="99"/>
  <c r="P132" i="99"/>
  <c r="Q132" i="99"/>
  <c r="R132" i="99"/>
  <c r="S132" i="99"/>
  <c r="T132" i="99"/>
  <c r="U132" i="99"/>
  <c r="V132" i="99"/>
  <c r="W132" i="99"/>
  <c r="X132" i="99"/>
  <c r="Y132" i="99"/>
  <c r="Z132" i="99"/>
  <c r="AD132" i="99"/>
  <c r="AE132" i="99"/>
  <c r="AF132" i="99"/>
  <c r="AG132" i="99"/>
  <c r="AH132" i="99"/>
  <c r="AI132" i="99"/>
  <c r="AJ132" i="99"/>
  <c r="AK132" i="99"/>
  <c r="AL132" i="99"/>
  <c r="L133" i="99"/>
  <c r="N133" i="99"/>
  <c r="O133" i="99"/>
  <c r="P133" i="99"/>
  <c r="Q133" i="99"/>
  <c r="R133" i="99"/>
  <c r="S133" i="99"/>
  <c r="T133" i="99"/>
  <c r="U133" i="99"/>
  <c r="V133" i="99"/>
  <c r="W133" i="99"/>
  <c r="X133" i="99"/>
  <c r="Y133" i="99"/>
  <c r="Z133" i="99"/>
  <c r="AD133" i="99"/>
  <c r="AE133" i="99"/>
  <c r="AF133" i="99"/>
  <c r="AG133" i="99"/>
  <c r="AH133" i="99"/>
  <c r="AI133" i="99"/>
  <c r="AJ133" i="99"/>
  <c r="AK133" i="99"/>
  <c r="AL133" i="99"/>
  <c r="L135" i="99"/>
  <c r="N135" i="99"/>
  <c r="O135" i="99"/>
  <c r="P135" i="99"/>
  <c r="Q135" i="99"/>
  <c r="R135" i="99"/>
  <c r="S135" i="99"/>
  <c r="T135" i="99"/>
  <c r="U135" i="99"/>
  <c r="V135" i="99"/>
  <c r="W135" i="99"/>
  <c r="X135" i="99"/>
  <c r="Y135" i="99"/>
  <c r="Z135" i="99"/>
  <c r="AD135" i="99"/>
  <c r="AE135" i="99"/>
  <c r="AF135" i="99"/>
  <c r="AG135" i="99"/>
  <c r="AH135" i="99"/>
  <c r="AI135" i="99"/>
  <c r="AJ135" i="99"/>
  <c r="AK135" i="99"/>
  <c r="AL135" i="99"/>
  <c r="L136" i="99"/>
  <c r="N136" i="99"/>
  <c r="O136" i="99"/>
  <c r="P136" i="99"/>
  <c r="Q136" i="99"/>
  <c r="R136" i="99"/>
  <c r="S136" i="99"/>
  <c r="T136" i="99"/>
  <c r="U136" i="99"/>
  <c r="V136" i="99"/>
  <c r="W136" i="99"/>
  <c r="X136" i="99"/>
  <c r="Y136" i="99"/>
  <c r="Z136" i="99"/>
  <c r="AD136" i="99"/>
  <c r="AE136" i="99"/>
  <c r="AF136" i="99"/>
  <c r="AG136" i="99"/>
  <c r="AH136" i="99"/>
  <c r="AI136" i="99"/>
  <c r="AJ136" i="99"/>
  <c r="AK136" i="99"/>
  <c r="AL136" i="99"/>
  <c r="G13" i="100"/>
  <c r="H13" i="100"/>
  <c r="I13" i="100"/>
  <c r="J13" i="100"/>
  <c r="K13" i="100"/>
  <c r="L13" i="100"/>
  <c r="M13" i="100"/>
  <c r="N13" i="100"/>
  <c r="Q13" i="100"/>
  <c r="R13" i="100"/>
  <c r="S13" i="100"/>
  <c r="T13" i="100"/>
  <c r="U13" i="100"/>
  <c r="V13" i="100"/>
  <c r="W13" i="100"/>
  <c r="X13" i="100"/>
  <c r="G14" i="100"/>
  <c r="H14" i="100"/>
  <c r="I14" i="100"/>
  <c r="J14" i="100"/>
  <c r="K14" i="100"/>
  <c r="L14" i="100"/>
  <c r="M14" i="100"/>
  <c r="N14" i="100"/>
  <c r="Q14" i="100"/>
  <c r="R14" i="100"/>
  <c r="S14" i="100"/>
  <c r="T14" i="100"/>
  <c r="U14" i="100"/>
  <c r="V14" i="100"/>
  <c r="W14" i="100"/>
  <c r="X14" i="100"/>
  <c r="G15" i="100"/>
  <c r="H15" i="100"/>
  <c r="I15" i="100"/>
  <c r="J15" i="100"/>
  <c r="K15" i="100"/>
  <c r="L15" i="100"/>
  <c r="M15" i="100"/>
  <c r="N15" i="100"/>
  <c r="Q15" i="100"/>
  <c r="R15" i="100"/>
  <c r="S15" i="100"/>
  <c r="T15" i="100"/>
  <c r="U15" i="100"/>
  <c r="V15" i="100"/>
  <c r="W15" i="100"/>
  <c r="X15" i="100"/>
  <c r="G16" i="100"/>
  <c r="H16" i="100"/>
  <c r="I16" i="100"/>
  <c r="J16" i="100"/>
  <c r="K16" i="100"/>
  <c r="L16" i="100"/>
  <c r="M16" i="100"/>
  <c r="N16" i="100"/>
  <c r="Q16" i="100"/>
  <c r="R16" i="100"/>
  <c r="S16" i="100"/>
  <c r="T16" i="100"/>
  <c r="U16" i="100"/>
  <c r="V16" i="100"/>
  <c r="W16" i="100"/>
  <c r="X16" i="100"/>
  <c r="H17" i="100"/>
  <c r="I17" i="100"/>
  <c r="J17" i="100"/>
  <c r="K17" i="100"/>
  <c r="L17" i="100"/>
  <c r="M17" i="100"/>
  <c r="N17" i="100"/>
  <c r="R17" i="100"/>
  <c r="S17" i="100"/>
  <c r="T17" i="100"/>
  <c r="U17" i="100"/>
  <c r="V17" i="100"/>
  <c r="W17" i="100"/>
  <c r="X17" i="100"/>
  <c r="G18" i="100"/>
  <c r="I18" i="100"/>
  <c r="K18" i="100"/>
  <c r="M18" i="100"/>
  <c r="H19" i="100"/>
  <c r="I19" i="100"/>
  <c r="J19" i="100"/>
  <c r="K19" i="100"/>
  <c r="L19" i="100"/>
  <c r="M19" i="100"/>
  <c r="N19" i="100"/>
  <c r="R19" i="100"/>
  <c r="S19" i="100"/>
  <c r="T19" i="100"/>
  <c r="U19" i="100"/>
  <c r="V19" i="100"/>
  <c r="W19" i="100"/>
  <c r="X19" i="100"/>
  <c r="G20" i="100"/>
  <c r="I20" i="100"/>
  <c r="K20" i="100"/>
  <c r="M20" i="100"/>
  <c r="H21" i="100"/>
  <c r="I21" i="100"/>
  <c r="J21" i="100"/>
  <c r="K21" i="100"/>
  <c r="L21" i="100"/>
  <c r="M21" i="100"/>
  <c r="N21" i="100"/>
  <c r="R21" i="100"/>
  <c r="S21" i="100"/>
  <c r="T21" i="100"/>
  <c r="U21" i="100"/>
  <c r="V21" i="100"/>
  <c r="W21" i="100"/>
  <c r="X21" i="100"/>
  <c r="K22" i="100"/>
  <c r="L22" i="100"/>
  <c r="M22" i="100"/>
  <c r="N22" i="100"/>
  <c r="U22" i="100"/>
  <c r="V22" i="100"/>
  <c r="W22" i="100"/>
  <c r="X22" i="100"/>
  <c r="K23" i="100"/>
  <c r="L23" i="100"/>
  <c r="M23" i="100"/>
  <c r="N23" i="100"/>
  <c r="U23" i="100"/>
  <c r="V23" i="100"/>
  <c r="W23" i="100"/>
  <c r="X23" i="100"/>
  <c r="H24" i="100"/>
  <c r="I24" i="100"/>
  <c r="J24" i="100"/>
  <c r="K24" i="100"/>
  <c r="L24" i="100"/>
  <c r="M24" i="100"/>
  <c r="N24" i="100"/>
  <c r="R24" i="100"/>
  <c r="S24" i="100"/>
  <c r="T24" i="100"/>
  <c r="U24" i="100"/>
  <c r="V24" i="100"/>
  <c r="W24" i="100"/>
  <c r="X24" i="100"/>
  <c r="H25" i="100"/>
  <c r="I25" i="100"/>
  <c r="J25" i="100"/>
  <c r="K25" i="100"/>
  <c r="L25" i="100"/>
  <c r="M25" i="100"/>
  <c r="N25" i="100"/>
  <c r="R25" i="100"/>
  <c r="S25" i="100"/>
  <c r="T25" i="100"/>
  <c r="U25" i="100"/>
  <c r="V25" i="100"/>
  <c r="W25" i="100"/>
  <c r="X25" i="100"/>
  <c r="K26" i="100"/>
  <c r="L26" i="100"/>
  <c r="M26" i="100"/>
  <c r="N26" i="100"/>
  <c r="U26" i="100"/>
  <c r="V26" i="100"/>
  <c r="W26" i="100"/>
  <c r="X26" i="100"/>
  <c r="H27" i="100"/>
  <c r="J27" i="100"/>
  <c r="L27" i="100"/>
  <c r="N27" i="100"/>
  <c r="H30" i="100"/>
  <c r="J30" i="100"/>
  <c r="L30" i="100"/>
  <c r="N30" i="100"/>
</calcChain>
</file>

<file path=xl/comments1.xml><?xml version="1.0" encoding="utf-8"?>
<comments xmlns="http://schemas.openxmlformats.org/spreadsheetml/2006/main">
  <authors>
    <author>employee</author>
  </authors>
  <commentList>
    <comment ref="K39" authorId="0" shapeId="0">
      <text>
        <r>
          <rPr>
            <b/>
            <sz val="9"/>
            <color indexed="81"/>
            <rFont val="Tahoma"/>
            <family val="2"/>
            <charset val="204"/>
          </rPr>
          <t>п.37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204"/>
          </rPr>
          <t>п.39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для расчета расходов по статье необходима вспомогательная таблица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40 (Приказ Федеральной службы по тарифам от 13 июня 2013 г. N 760-э
"Об утверждении Методических указаний по расчету регулируемых цен (тарифов) в сфере теплоснабжения")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>из ТТЧ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04"/>
          </rPr>
          <t>из ТТЧ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  <charset val="204"/>
          </rPr>
          <t>из плана 2013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2014 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  <charset val="204"/>
          </rPr>
          <t>новый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  <charset val="204"/>
          </rPr>
          <t>из плана 2013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2014 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6" authorId="0" shapeId="0">
      <text>
        <r>
          <rPr>
            <b/>
            <sz val="9"/>
            <color indexed="81"/>
            <rFont val="Tahoma"/>
            <family val="2"/>
            <charset val="204"/>
          </rPr>
          <t>из плана 2013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2014 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тариф по воде из листа "Вода"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тариф по воде из листа "Вода"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  <charset val="204"/>
          </rPr>
          <t>из плана 2013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2014 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  <charset val="204"/>
          </rPr>
          <t>из плана 2013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2014 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тариф по воде из листа "Вода"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тариф по воде из листа "Вода"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  <charset val="204"/>
          </rPr>
          <t>из плана 2013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2014 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  <charset val="204"/>
          </rPr>
          <t>из плана 2013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2014 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тариф по воде из листа "Вода"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тариф по воде из листа "Вода"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4" authorId="0" shapeId="0">
      <text>
        <r>
          <rPr>
            <b/>
            <sz val="9"/>
            <color indexed="81"/>
            <rFont val="Tahoma"/>
            <family val="2"/>
            <charset val="204"/>
          </rPr>
          <t>норматив, действующий по состоянию на 31.12.2013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норматив, действующий по состоянию на 31.12.2014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норматив, действующий по состоянию на 31.06.2015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норматив, действующий с 01.07.2015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реестра жилого фонда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расчета на 2014 год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Юлия И. Казанова</author>
  </authors>
  <commentList>
    <comment ref="H30" authorId="0" shapeId="0">
      <text>
        <r>
          <rPr>
            <b/>
            <sz val="8"/>
            <color indexed="81"/>
            <rFont val="Tahoma"/>
            <family val="2"/>
            <charset val="204"/>
          </rPr>
          <t>Юлия И. Казанова:</t>
        </r>
        <r>
          <rPr>
            <sz val="8"/>
            <color indexed="81"/>
            <rFont val="Tahoma"/>
            <family val="2"/>
            <charset val="204"/>
          </rPr>
          <t xml:space="preserve">
количество рсмен по предложению ЗабТЭК</t>
        </r>
      </text>
    </comment>
  </commentList>
</comments>
</file>

<file path=xl/comments3.xml><?xml version="1.0" encoding="utf-8"?>
<comments xmlns="http://schemas.openxmlformats.org/spreadsheetml/2006/main">
  <authors>
    <author>Юлия И. Казанова</author>
  </authors>
  <commentList>
    <comment ref="H30" authorId="0" shapeId="0">
      <text>
        <r>
          <rPr>
            <b/>
            <sz val="8"/>
            <color indexed="81"/>
            <rFont val="Tahoma"/>
            <family val="2"/>
            <charset val="204"/>
          </rPr>
          <t>Юлия И. Казанова:</t>
        </r>
        <r>
          <rPr>
            <sz val="8"/>
            <color indexed="81"/>
            <rFont val="Tahoma"/>
            <family val="2"/>
            <charset val="204"/>
          </rPr>
          <t xml:space="preserve">
количество рсмен по предложению ЗабТЭК</t>
        </r>
      </text>
    </comment>
  </commentList>
</comments>
</file>

<file path=xl/comments4.xml><?xml version="1.0" encoding="utf-8"?>
<comments xmlns="http://schemas.openxmlformats.org/spreadsheetml/2006/main">
  <authors>
    <author>Юлия И. Казанова</author>
    <author>employee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>Юлия И. Казанова:</t>
        </r>
        <r>
          <rPr>
            <sz val="8"/>
            <color indexed="81"/>
            <rFont val="Tahoma"/>
            <family val="2"/>
            <charset val="204"/>
          </rPr>
          <t xml:space="preserve">
с НДС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04"/>
          </rPr>
          <t>Юлия И. Казанова:</t>
        </r>
        <r>
          <rPr>
            <sz val="8"/>
            <color indexed="81"/>
            <rFont val="Tahoma"/>
            <family val="2"/>
            <charset val="204"/>
          </rPr>
          <t xml:space="preserve">
тариф не утверждался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Юлия И. Казанова: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Юлия И. Казанова: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  <comment ref="F32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Новый коэффициент
</t>
        </r>
      </text>
    </comment>
    <comment ref="J32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Новый коэффициент
</t>
        </r>
      </text>
    </comment>
    <comment ref="N32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Новый коэффициент
</t>
        </r>
      </text>
    </comment>
    <comment ref="R32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Новый коэффициент
</t>
        </r>
      </text>
    </comment>
    <comment ref="V32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Новый коэффициент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204"/>
          </rPr>
          <t>Юлия И. Казанова:</t>
        </r>
        <r>
          <rPr>
            <sz val="8"/>
            <color indexed="81"/>
            <rFont val="Tahoma"/>
            <family val="2"/>
            <charset val="204"/>
          </rPr>
          <t xml:space="preserve">
на 9 мес.</t>
        </r>
      </text>
    </comment>
    <comment ref="E9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отапливаемая площадь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отапливаемая площадь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отапливаемая площадь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отапливаемая площадь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отапливаемая площадь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3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есть отпуск тепла с коллекторов необходимо править формулу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employee</author>
  </authors>
  <commentLis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нормативы по полугодиям будут не равны только в том случае, если они вступают в силу поэтапно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04"/>
          </rPr>
          <t>нормативы по полугодиям будут не равны только в том случае, если они вступают в силу поэтапно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  <charset val="204"/>
          </rPr>
          <t>нормативы по полугодиям будут не равны только в том случае, если они вступают в силу поэтапно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  <charset val="204"/>
          </rPr>
          <t>нормативы по полугодиям будут не равны только в том случае, если они вступают в силу поэтапно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  <charset val="204"/>
          </rPr>
          <t>нормативы по полугодиям будут не равны только в том случае, если они вступают в силу поэтапно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данный раздел заполняется в случае отсутствия соответствующих расходов 
в определенной сфере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данный раздел заполняется только при наличии соответствующих расходов в определенной сфере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разбивка по полугодиям в соответствии с листом "% разбивка ПО"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норматитив II полугодия из ПП-Вода на 2015 год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новый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усредненный норматив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KAV</author>
    <author>employee</author>
  </authors>
  <commentList>
    <comment ref="B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значение 
в процентах от 0 до 100!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 произведение плановых (расчетных цен) и экономически обоснованных объемов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охрана труда!!! Материалы на ремонт - в ремонтных расходах учитываем!!!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не учитываемые при определении налоговой базы налога на прибыль!!! Т.е. кредиты на покрытие кассовых разрывов, целевые кредиты на производственные нужды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плановые (расчетные) цены, экономически обоснованные объемы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как источник финансирования капитальных вложений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
как источник финансирования капитальных вложений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04"/>
          </rPr>
          <t>Алёна:
как источник финансирования капитальных вложений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
как источник финансирования капитальных вложений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
как источник финансирования капитальных вложений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указывать в примечании!!!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 необходимо проверить величину, указанную в конкурсной документации!!!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Алена:
</t>
        </r>
        <r>
          <rPr>
            <sz val="9"/>
            <color indexed="81"/>
            <rFont val="Tahoma"/>
            <family val="2"/>
            <charset val="204"/>
          </rPr>
          <t>арендная плата и лизинговые платежи определяются в размере, не превышающем экономически обоснованные размер такой платы (возмещение арендодателю амортизации, налога на землю, имущество, других обязательных платежей собственника) Концессионная плата учитывается ТОЛЬКО в случае заключения концессионного соглашения до 31.12.2012 года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Алёна:
</t>
        </r>
        <r>
          <rPr>
            <sz val="9"/>
            <color indexed="81"/>
            <rFont val="Tahoma"/>
            <family val="2"/>
            <charset val="204"/>
          </rPr>
          <t xml:space="preserve">решение о формировании такого резерва должно быть закреплено в налоговой учетной политике. Резерв не более 2% от выручки отчетного или налогового периода. Дебиторская задолженность должна быть инвентаризирована. Изучить ст. 266 НК РФ (пункт 4)!!!
</t>
        </r>
      </text>
    </comment>
    <comment ref="B81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для расчета расходов по статье необходима вспомогательная таблица</t>
        </r>
      </text>
    </comment>
    <comment ref="B94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Алёна:
</t>
        </r>
        <r>
          <rPr>
            <sz val="9"/>
            <color indexed="81"/>
            <rFont val="Tahoma"/>
            <family val="2"/>
            <charset val="204"/>
          </rPr>
          <t>для расчета расходов по статье необходима вспомогательная таблица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Алёна:
</t>
        </r>
        <r>
          <rPr>
            <sz val="9"/>
            <color indexed="81"/>
            <rFont val="Tahoma"/>
            <family val="2"/>
            <charset val="204"/>
          </rPr>
          <t xml:space="preserve">для расчета расходов по статье необходима вспомогательная таблица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из конкурсной документации</t>
        </r>
      </text>
    </comment>
    <comment ref="B106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МУП и ГУП могут заявить о желании снижения %</t>
        </r>
      </text>
    </comment>
    <comment ref="B107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 для гарантирующей организации 5% от текущих расходов (ОР+НР+ЭР) за исключением расходов на выплаты по договорам займа и кредитным договорам и расходов на амортизацию основных средств и НМА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  <charset val="204"/>
          </rPr>
          <t>Алёна:</t>
        </r>
        <r>
          <rPr>
            <sz val="9"/>
            <color indexed="81"/>
            <rFont val="Tahoma"/>
            <family val="2"/>
            <charset val="204"/>
          </rPr>
          <t xml:space="preserve">
приложение № 7 к приказу ФСТ РФ от 27.12.2013 № 1746-э</t>
        </r>
      </text>
    </comment>
  </commentList>
</comments>
</file>

<file path=xl/sharedStrings.xml><?xml version="1.0" encoding="utf-8"?>
<sst xmlns="http://schemas.openxmlformats.org/spreadsheetml/2006/main" count="2105" uniqueCount="1064">
  <si>
    <t>№ п/п</t>
  </si>
  <si>
    <t>Показатель</t>
  </si>
  <si>
    <t>Фактические данные (2013 год)</t>
  </si>
  <si>
    <t>Утверждено приказом РСТ (2014 год)</t>
  </si>
  <si>
    <t>По расчету предприятия (2015 год)</t>
  </si>
  <si>
    <t>По расчету РСТ (2015 год)</t>
  </si>
  <si>
    <t>Рост, %</t>
  </si>
  <si>
    <t>Примечание</t>
  </si>
  <si>
    <t>Скорректированная величина</t>
  </si>
  <si>
    <t>Величина корректировки</t>
  </si>
  <si>
    <t>I</t>
  </si>
  <si>
    <t>Натуральные показатели, Гкал</t>
  </si>
  <si>
    <t>1</t>
  </si>
  <si>
    <t>Выработка тепловой энергии</t>
  </si>
  <si>
    <t>2</t>
  </si>
  <si>
    <t>Расход на собственные нужды источника тепла</t>
  </si>
  <si>
    <t>3</t>
  </si>
  <si>
    <t>Получено тепла со стороны</t>
  </si>
  <si>
    <t>3.1</t>
  </si>
  <si>
    <t>в т.ч. на собственное произодственное потребление</t>
  </si>
  <si>
    <t>3.2</t>
  </si>
  <si>
    <t xml:space="preserve">населению </t>
  </si>
  <si>
    <t>3.2.1</t>
  </si>
  <si>
    <t>в т.ч. отопление</t>
  </si>
  <si>
    <t>3.2.2</t>
  </si>
  <si>
    <t>на горячее водоснабжение</t>
  </si>
  <si>
    <t>3.3</t>
  </si>
  <si>
    <t>бюджетным потребителям</t>
  </si>
  <si>
    <t>3.3.1</t>
  </si>
  <si>
    <t>3.3.2</t>
  </si>
  <si>
    <t>горячее водоснабжение</t>
  </si>
  <si>
    <t>3.4</t>
  </si>
  <si>
    <t>прочим потребителям</t>
  </si>
  <si>
    <t>3.4.1</t>
  </si>
  <si>
    <t>3.4.2</t>
  </si>
  <si>
    <t>3.5</t>
  </si>
  <si>
    <t>потери</t>
  </si>
  <si>
    <t>4</t>
  </si>
  <si>
    <t>Потери</t>
  </si>
  <si>
    <t>5</t>
  </si>
  <si>
    <t>Полезный отпуск, всего</t>
  </si>
  <si>
    <t>5.1</t>
  </si>
  <si>
    <t>Отпуск тепла на хозяйственные нужды</t>
  </si>
  <si>
    <t>5.2</t>
  </si>
  <si>
    <t>Полезный отпуск по группам потребителей</t>
  </si>
  <si>
    <t>5.2.1</t>
  </si>
  <si>
    <t>5.2.2</t>
  </si>
  <si>
    <t>5.2.2.1</t>
  </si>
  <si>
    <t>5.2.2.2</t>
  </si>
  <si>
    <t>5.2.3</t>
  </si>
  <si>
    <t>5.2.3.1</t>
  </si>
  <si>
    <t>5.2.3.2</t>
  </si>
  <si>
    <t>5.2.4</t>
  </si>
  <si>
    <t>5.2.4.1</t>
  </si>
  <si>
    <t>5.2.4.2</t>
  </si>
  <si>
    <t>II</t>
  </si>
  <si>
    <t>Полная себестоимость теплоснабжения, руб.</t>
  </si>
  <si>
    <t>Прямые затраты, всего</t>
  </si>
  <si>
    <t>1.1</t>
  </si>
  <si>
    <t>вода на технологические цели</t>
  </si>
  <si>
    <t>1.1.1</t>
  </si>
  <si>
    <r>
      <t>тариф на воду (руб./м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</si>
  <si>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1.1.2</t>
  </si>
  <si>
    <r>
      <t>объем воды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</si>
  <si>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1.2</t>
  </si>
  <si>
    <t>энергия на технологические цели по уровням напряжения</t>
  </si>
  <si>
    <t>1.2.1</t>
  </si>
  <si>
    <t>энергия НН (0,4 кВ и ниже)</t>
  </si>
  <si>
    <t>1.2.1.1</t>
  </si>
  <si>
    <t>тариф на энергию (руб/кВт.ч)</t>
  </si>
  <si>
    <t>1.2.1.2</t>
  </si>
  <si>
    <t>объем энергии (кВт.ч)</t>
  </si>
  <si>
    <t>1.2.2</t>
  </si>
  <si>
    <t>энергия СН 2 (1-20 кВ)</t>
  </si>
  <si>
    <t>1.2.2.1</t>
  </si>
  <si>
    <t>1.2.2.2</t>
  </si>
  <si>
    <t>1.2.3</t>
  </si>
  <si>
    <t>энергия СН 1 (35 кВ)</t>
  </si>
  <si>
    <t>1.2.3.1</t>
  </si>
  <si>
    <t>1.2.3.2</t>
  </si>
  <si>
    <t>1.2.4</t>
  </si>
  <si>
    <t>энергия ВН (110 кВ и выше)</t>
  </si>
  <si>
    <t>1.2.4.1</t>
  </si>
  <si>
    <t>1.2.4.2</t>
  </si>
  <si>
    <t>1.3</t>
  </si>
  <si>
    <t>топливо на технологические цели</t>
  </si>
  <si>
    <t>1.3.1</t>
  </si>
  <si>
    <t>уголь</t>
  </si>
  <si>
    <t>1.3.1.1</t>
  </si>
  <si>
    <t>Цена топлива (руб./тнт), в том числе</t>
  </si>
  <si>
    <t>1.3.1.2</t>
  </si>
  <si>
    <t>тариф транспортировки топлива (ж/д) (руб./тнт)</t>
  </si>
  <si>
    <t>1.3.1.3</t>
  </si>
  <si>
    <t>Объем топлива (тнт)</t>
  </si>
  <si>
    <t>1.3.1.4</t>
  </si>
  <si>
    <t>Переводной коэффициент (Эк)</t>
  </si>
  <si>
    <t>1.3.1.5</t>
  </si>
  <si>
    <t>Цена топлива (руб./тут), в том числе</t>
  </si>
  <si>
    <t>1.3.1.6</t>
  </si>
  <si>
    <t>тариф транспортировки топлива (ж/д) (руб./тут)</t>
  </si>
  <si>
    <t>1.3.1.7</t>
  </si>
  <si>
    <t>Объем топлива (тут)</t>
  </si>
  <si>
    <t>1.3.2</t>
  </si>
  <si>
    <t>мазут</t>
  </si>
  <si>
    <t>1.3.2.1</t>
  </si>
  <si>
    <t>Цена топлива (руб./т.), в том числе</t>
  </si>
  <si>
    <t>1.3.2.2</t>
  </si>
  <si>
    <t>1.3.2.3</t>
  </si>
  <si>
    <t>Объем топлива (т.)</t>
  </si>
  <si>
    <t>1.3.2.4</t>
  </si>
  <si>
    <t>1.3.2.5</t>
  </si>
  <si>
    <t>1.3.2.6</t>
  </si>
  <si>
    <t>1.3.2.7</t>
  </si>
  <si>
    <t>1.3.3</t>
  </si>
  <si>
    <t>дрова</t>
  </si>
  <si>
    <t>1.3.3.1</t>
  </si>
  <si>
    <t>1.3.3.2</t>
  </si>
  <si>
    <t>1.3.3.3</t>
  </si>
  <si>
    <t>1.4</t>
  </si>
  <si>
    <t>материалы</t>
  </si>
  <si>
    <t>1.5</t>
  </si>
  <si>
    <t>затраты на оплату труда</t>
  </si>
  <si>
    <t>1.5.1</t>
  </si>
  <si>
    <t>численность, чел.</t>
  </si>
  <si>
    <t>1.5.2</t>
  </si>
  <si>
    <t>среднемесячная оплата труда, руб./чел. в мес.</t>
  </si>
  <si>
    <t>1.6</t>
  </si>
  <si>
    <t>отчисления на социальные нужды</t>
  </si>
  <si>
    <t>1.7</t>
  </si>
  <si>
    <t>амортизация основных средств</t>
  </si>
  <si>
    <t>1.8</t>
  </si>
  <si>
    <t>работы и услуги производственного характера</t>
  </si>
  <si>
    <t>1.8.1</t>
  </si>
  <si>
    <t>в т.ч. транспортные услуги</t>
  </si>
  <si>
    <t>1.8.2</t>
  </si>
  <si>
    <t>из них доставка угля (авто)</t>
  </si>
  <si>
    <t>1.8.2.1</t>
  </si>
  <si>
    <t>Цена топлива (руб./тнт)</t>
  </si>
  <si>
    <t>1.8.2.2</t>
  </si>
  <si>
    <t>1.8.3</t>
  </si>
  <si>
    <t>вывоз шлака</t>
  </si>
  <si>
    <t>1.8.4</t>
  </si>
  <si>
    <t>прочие транспортные услуги</t>
  </si>
  <si>
    <t>1.9</t>
  </si>
  <si>
    <t>охрана труда</t>
  </si>
  <si>
    <t>1.10</t>
  </si>
  <si>
    <t>прочие расходы</t>
  </si>
  <si>
    <t>1.11</t>
  </si>
  <si>
    <t>покупная теплоэнергия</t>
  </si>
  <si>
    <t>1.11.1</t>
  </si>
  <si>
    <t>тариф на энергию (руб/Гкал)</t>
  </si>
  <si>
    <t>1.11.2</t>
  </si>
  <si>
    <t>объем энергии (Гкал)</t>
  </si>
  <si>
    <t>Цеховые расходы</t>
  </si>
  <si>
    <t>2.1</t>
  </si>
  <si>
    <t>2.1.1</t>
  </si>
  <si>
    <t>2.1.2</t>
  </si>
  <si>
    <t>2.2</t>
  </si>
  <si>
    <t>Аварийно-диспетчерская служба</t>
  </si>
  <si>
    <t>3.1.1</t>
  </si>
  <si>
    <t>3.1.2</t>
  </si>
  <si>
    <t>Общепроизводственные расходы</t>
  </si>
  <si>
    <t>4.1</t>
  </si>
  <si>
    <t>4.1.1</t>
  </si>
  <si>
    <t>4.1.2</t>
  </si>
  <si>
    <t>4.2</t>
  </si>
  <si>
    <t>Общехозяйственные расходы</t>
  </si>
  <si>
    <t>5.1.1</t>
  </si>
  <si>
    <t>5.1.2</t>
  </si>
  <si>
    <t>6</t>
  </si>
  <si>
    <t>Плата за выбросы загрязняющих веществ</t>
  </si>
  <si>
    <t>7</t>
  </si>
  <si>
    <t>Итого</t>
  </si>
  <si>
    <t>8</t>
  </si>
  <si>
    <t xml:space="preserve">Производственная себестоимость, руб./Гкал </t>
  </si>
  <si>
    <t>9</t>
  </si>
  <si>
    <t>Прибыль, руб., всего</t>
  </si>
  <si>
    <t>9.1</t>
  </si>
  <si>
    <t>в т.ч. прибыль на развитие производства</t>
  </si>
  <si>
    <t>9.2</t>
  </si>
  <si>
    <t xml:space="preserve">прибыль на социальное развитие </t>
  </si>
  <si>
    <t>9.3</t>
  </si>
  <si>
    <t>дивиденды по акциям</t>
  </si>
  <si>
    <t>9.4</t>
  </si>
  <si>
    <t>налоги, сборы, платежи - всего</t>
  </si>
  <si>
    <t>9.4.1</t>
  </si>
  <si>
    <t>налог на прибыль</t>
  </si>
  <si>
    <t>9.4.2</t>
  </si>
  <si>
    <t>налог на имущество</t>
  </si>
  <si>
    <t>9.4.3</t>
  </si>
  <si>
    <t>другие налоги и обязательные сборы и платежи</t>
  </si>
  <si>
    <t>9.5</t>
  </si>
  <si>
    <t>прибыль на прочие цели</t>
  </si>
  <si>
    <t>10</t>
  </si>
  <si>
    <t>Рентабельность, %</t>
  </si>
  <si>
    <t>11</t>
  </si>
  <si>
    <t>Экономически обоснованные расходы, подлежащие возмещению (со знаком "+") или исключению (со знаком "-") по итогам предшествующего периода регулирования</t>
  </si>
  <si>
    <t>12</t>
  </si>
  <si>
    <t>Товарная продукция от производства, руб.</t>
  </si>
  <si>
    <t>12.1</t>
  </si>
  <si>
    <t>в т.ч. собственное производственное потребление, руб.</t>
  </si>
  <si>
    <t>13</t>
  </si>
  <si>
    <t xml:space="preserve">Экономически обоснованный тариф, руб./Гкал </t>
  </si>
  <si>
    <t>14</t>
  </si>
  <si>
    <t>Собственное производственное потребление, руб./Гкал</t>
  </si>
  <si>
    <t>Тарифное меню</t>
  </si>
  <si>
    <t>I полугодие</t>
  </si>
  <si>
    <t>II полугодие</t>
  </si>
  <si>
    <t>I полугодие к 31.12.2013</t>
  </si>
  <si>
    <t>II полугодие к 31.12.2013</t>
  </si>
  <si>
    <t>Натуральные показатели</t>
  </si>
  <si>
    <t>Полезный отпуск, Гкал, всего</t>
  </si>
  <si>
    <t>в т.ч. собственное производственное потребеление</t>
  </si>
  <si>
    <t>от населения</t>
  </si>
  <si>
    <t>от бюджетных потребителей</t>
  </si>
  <si>
    <t>от прочих потребителей</t>
  </si>
  <si>
    <t>Расчет необходимой валовой выручки</t>
  </si>
  <si>
    <t>Экономически обоснованный тариф, руб./Гкал</t>
  </si>
  <si>
    <t>Тарифы на тепловую энергию*, руб./Гкал</t>
  </si>
  <si>
    <t>Тариф для населения*</t>
  </si>
  <si>
    <t>Рентабельность для бюджетных потребителей, %</t>
  </si>
  <si>
    <t>Тариф для бюджетных потребителей*</t>
  </si>
  <si>
    <t>Рентабельность для прочих потребителей, %</t>
  </si>
  <si>
    <t>4.3</t>
  </si>
  <si>
    <t>Тариф для прочих потребителей*</t>
  </si>
  <si>
    <r>
      <t>Тарифы на горячее водоснабжение*, руб./м</t>
    </r>
    <r>
      <rPr>
        <i/>
        <vertAlign val="superscript"/>
        <sz val="10"/>
        <rFont val="Times New Roman"/>
        <family val="1"/>
        <charset val="204"/>
      </rPr>
      <t>3</t>
    </r>
  </si>
  <si>
    <t>Коэффициент</t>
  </si>
  <si>
    <t>Население (с учетом НДС)</t>
  </si>
  <si>
    <t xml:space="preserve">     в т.ч. тепловая энергия</t>
  </si>
  <si>
    <t xml:space="preserve">холодная вода (для закрытых систем) / теплоноситель (для открытых систем) </t>
  </si>
  <si>
    <t>Бюджетные потребтели</t>
  </si>
  <si>
    <t>5.3</t>
  </si>
  <si>
    <t>Прочие потребители</t>
  </si>
  <si>
    <t>5.3.1</t>
  </si>
  <si>
    <t>5.3.2</t>
  </si>
  <si>
    <t>Расчет размера платы для населения на отопление</t>
  </si>
  <si>
    <t>6.1</t>
  </si>
  <si>
    <r>
      <t>Норматив тепловой энергии на нужды отопления, Гкал/м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в месяц</t>
    </r>
  </si>
  <si>
    <t>6.2</t>
  </si>
  <si>
    <r>
      <t>Размер платы на отопление, руб./м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общей площади в месяц</t>
    </r>
  </si>
  <si>
    <t>Расчет размера платы для населения на горячее водоснабжение</t>
  </si>
  <si>
    <t>7.1</t>
  </si>
  <si>
    <t>Население, проживающее в жилых домах с полным благоустройством (с ГВС)</t>
  </si>
  <si>
    <t>7.1.1</t>
  </si>
  <si>
    <t>Норматив потребления горячей воды</t>
  </si>
  <si>
    <t>7.1.1.1</t>
  </si>
  <si>
    <r>
      <t>в жилых помещениях, 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/чел. в месяц</t>
    </r>
  </si>
  <si>
    <t>7.1.1.2</t>
  </si>
  <si>
    <r>
      <t>на общедомовые нужды,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общей площади в месяц</t>
    </r>
  </si>
  <si>
    <t>7.1.2</t>
  </si>
  <si>
    <t>Размеры платы (подогрев)</t>
  </si>
  <si>
    <t>7.1.2.1</t>
  </si>
  <si>
    <t>в жилых помещениях, руб./чел. в месяц</t>
  </si>
  <si>
    <t>7.1.2.2</t>
  </si>
  <si>
    <r>
      <t>на общедомовые нужды, руб./м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 xml:space="preserve"> общей площади в месяц</t>
    </r>
  </si>
  <si>
    <t>7.2</t>
  </si>
  <si>
    <t>Уровень благоустройства 2</t>
  </si>
  <si>
    <t>7.2.1</t>
  </si>
  <si>
    <t>7.2.1.1</t>
  </si>
  <si>
    <t>7.2.1.2</t>
  </si>
  <si>
    <t>7.2.2</t>
  </si>
  <si>
    <t>7.2.2.1</t>
  </si>
  <si>
    <t>7.2.2.2</t>
  </si>
  <si>
    <t>7.3</t>
  </si>
  <si>
    <t>Уровень благоустройства 3</t>
  </si>
  <si>
    <t>7.3.1</t>
  </si>
  <si>
    <t>7.3.1.1</t>
  </si>
  <si>
    <t>7.3.1.2</t>
  </si>
  <si>
    <t>7.3.2</t>
  </si>
  <si>
    <t>7.3.2.1</t>
  </si>
  <si>
    <t>7.3.2.2</t>
  </si>
  <si>
    <t>Товарная продукция от реализации потребителям, руб.</t>
  </si>
  <si>
    <t>8.1</t>
  </si>
  <si>
    <t>Население</t>
  </si>
  <si>
    <t>8.2</t>
  </si>
  <si>
    <t>Бюджетные потребители</t>
  </si>
  <si>
    <t>8.3</t>
  </si>
  <si>
    <r>
      <t>Среднеотпускной тариф, руб./м</t>
    </r>
    <r>
      <rPr>
        <vertAlign val="superscript"/>
        <sz val="10"/>
        <rFont val="Times New Roman"/>
        <family val="1"/>
        <charset val="204"/>
      </rPr>
      <t>3</t>
    </r>
  </si>
  <si>
    <t>Проверка (должен быть 0)</t>
  </si>
  <si>
    <t>* Тарифы по группам потребителей, утвержденные приказом РСТ (2014 год), указаны по состоянию на 31 декабря 2014 года.</t>
  </si>
  <si>
    <t>Расчет недополученных доходов за счет заниженного норматива</t>
  </si>
  <si>
    <t>Отапливаемая площадь, кв.м.</t>
  </si>
  <si>
    <t>Фактически собираемая, исходя из площали и дейтвующих нормативов, руб.</t>
  </si>
  <si>
    <t>Сумма недополученных доходов за счет заниженного норматива, руб.</t>
  </si>
  <si>
    <t xml:space="preserve">Расчет недополученных доходов за счет установления тарифов ниже экономически обоснованного </t>
  </si>
  <si>
    <t>Сумма недополученной выручки ("товарная продукция от реализации" + "товарная продукция от собственного производственного потребления" - "товарная продукция от производства"), руб.</t>
  </si>
  <si>
    <t>операционные расходы</t>
  </si>
  <si>
    <t>неподконтрольные расходы</t>
  </si>
  <si>
    <t>расходы на энергоресурсы</t>
  </si>
  <si>
    <t>амортизация</t>
  </si>
  <si>
    <t>нормативная прибыль</t>
  </si>
  <si>
    <t>в соответствии с приложением 4.10 к Методическим указаниям</t>
  </si>
  <si>
    <t>другие расходы, не относящиеся к неподконтрольным расходам,</t>
  </si>
  <si>
    <t xml:space="preserve">расходы по сомнительным долгам;
расходы на выплаты по договорам займа и кредитным договорам, включая проценты по ним (не выше ставки рефинансирования ЦБ РФ, увеличенной на 4 %)
</t>
  </si>
  <si>
    <t>Гкал</t>
  </si>
  <si>
    <t>Значение на 2015 год</t>
  </si>
  <si>
    <t>Базовый уровень операционных расходов - уровень операционных расходов, установленный на первый год долгосрочного периода регулирования!</t>
  </si>
  <si>
    <t>Наименование показателя</t>
  </si>
  <si>
    <t>реагенты</t>
  </si>
  <si>
    <t>%</t>
  </si>
  <si>
    <t>Неподконтрольные расходы</t>
  </si>
  <si>
    <t>Прибыль</t>
  </si>
  <si>
    <t>горюче-смазочные материалы</t>
  </si>
  <si>
    <t>тыс.руб</t>
  </si>
  <si>
    <t>Наименование статьи</t>
  </si>
  <si>
    <t>3.1.3</t>
  </si>
  <si>
    <t>3.1.4</t>
  </si>
  <si>
    <t>Единицы измерения</t>
  </si>
  <si>
    <t>Всего</t>
  </si>
  <si>
    <t>Индекс потребительских цен на расчетный период регулирования (ИПЦ)</t>
  </si>
  <si>
    <t>Операционные (подконтрольные) расходы на первый год долгосрочного периода регулирования (базовый уровень операционных расходов)</t>
  </si>
  <si>
    <t>I.1.1</t>
  </si>
  <si>
    <t>I.1.2</t>
  </si>
  <si>
    <t>I.1.2.1</t>
  </si>
  <si>
    <t>I.1.2.2</t>
  </si>
  <si>
    <t>I.1.2.3</t>
  </si>
  <si>
    <t>Налог на прибыль</t>
  </si>
  <si>
    <t>прочее</t>
  </si>
  <si>
    <t>Водоотведение</t>
  </si>
  <si>
    <t>IV</t>
  </si>
  <si>
    <t>IV.1</t>
  </si>
  <si>
    <t>IV.2</t>
  </si>
  <si>
    <t>Нормативный уровень прибыли</t>
  </si>
  <si>
    <t>V</t>
  </si>
  <si>
    <t>V.1</t>
  </si>
  <si>
    <t>V.2</t>
  </si>
  <si>
    <t>V.3</t>
  </si>
  <si>
    <t>VI</t>
  </si>
  <si>
    <t>VII</t>
  </si>
  <si>
    <t>VIII</t>
  </si>
  <si>
    <t>ИТОГО необходимая валовая выручка</t>
  </si>
  <si>
    <t>III.1.1</t>
  </si>
  <si>
    <t>III.1.2</t>
  </si>
  <si>
    <t>III.1.3</t>
  </si>
  <si>
    <t>III.1.1.1</t>
  </si>
  <si>
    <t>III.1.1.2</t>
  </si>
  <si>
    <t>III.1.1.3</t>
  </si>
  <si>
    <t>III.1.1.4</t>
  </si>
  <si>
    <t>III.1.2.2</t>
  </si>
  <si>
    <t>III.1.3.2</t>
  </si>
  <si>
    <t>Является ли плательщиком НДС? (Да/Нет)</t>
  </si>
  <si>
    <t>Район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</si>
  <si>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</si>
  <si>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</si>
  <si>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</si>
  <si>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</si>
  <si>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</si>
  <si>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</si>
  <si>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</si>
  <si>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</si>
  <si>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</si>
  <si>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Акшинский</t>
  </si>
  <si>
    <t>Алексзаводский</t>
  </si>
  <si>
    <t>Борзинский</t>
  </si>
  <si>
    <t>Карымский</t>
  </si>
  <si>
    <t>Красночикойский</t>
  </si>
  <si>
    <t>Могочинский</t>
  </si>
  <si>
    <t>Нерчинский</t>
  </si>
  <si>
    <t>Нерзаводский</t>
  </si>
  <si>
    <t>Петровск Забайкальский</t>
  </si>
  <si>
    <t>Тунгокоченский</t>
  </si>
  <si>
    <t>Чита</t>
  </si>
  <si>
    <t>Среднее по краю</t>
  </si>
  <si>
    <t xml:space="preserve">1. </t>
  </si>
  <si>
    <r>
      <t>Тарифы на горячее водоснабжение*, руб./м</t>
    </r>
    <r>
      <rPr>
        <b/>
        <i/>
        <vertAlign val="superscript"/>
        <sz val="10"/>
        <rFont val="Times New Roman"/>
        <family val="1"/>
        <charset val="204"/>
      </rPr>
      <t>3</t>
    </r>
  </si>
  <si>
    <t>1.1.3</t>
  </si>
  <si>
    <t>1.1.4</t>
  </si>
  <si>
    <t>2.</t>
  </si>
  <si>
    <t>руб</t>
  </si>
  <si>
    <t>население</t>
  </si>
  <si>
    <t>Июль</t>
  </si>
  <si>
    <t>Август</t>
  </si>
  <si>
    <t>Приложение №</t>
  </si>
  <si>
    <t>проверка</t>
  </si>
  <si>
    <t>Административные (общехозяйственные) расходы</t>
  </si>
  <si>
    <t>Базовый уровень операционных расходов (из конкурсной документации)</t>
  </si>
  <si>
    <t xml:space="preserve">Соответствие величины операционных расходов </t>
  </si>
  <si>
    <t>Производственные расходы:</t>
  </si>
  <si>
    <t>I.1.1.1</t>
  </si>
  <si>
    <t>расходы на приобретение сырья и материалов и их хранение</t>
  </si>
  <si>
    <t>I.1.1.1.1</t>
  </si>
  <si>
    <t>I.1.1.1.2</t>
  </si>
  <si>
    <t>I.1.1.1.3</t>
  </si>
  <si>
    <t>материалы и малоценные основные средства</t>
  </si>
  <si>
    <t>I.1.1.2</t>
  </si>
  <si>
    <t>расходы на оплату регулируемыми организациями выполняемых сторонними организациями работ и (или) услуг</t>
  </si>
  <si>
    <t>I.1.1.3</t>
  </si>
  <si>
    <t>расходы на оплату труда и отчисления на социальные нужды основного производственного персонала</t>
  </si>
  <si>
    <t>I.1.1.3.1</t>
  </si>
  <si>
    <t>расходы на оплату труда</t>
  </si>
  <si>
    <t>I.1.1.3.1.1</t>
  </si>
  <si>
    <t>I.1.1.3.1.2</t>
  </si>
  <si>
    <t>среднемес. оплата труда, руб./чел. в мес.</t>
  </si>
  <si>
    <t>I.1.1.3.1.2.1</t>
  </si>
  <si>
    <t>ставка первого разряда (руб.)</t>
  </si>
  <si>
    <t>I.1.1.3.2</t>
  </si>
  <si>
    <t>I.1.1.4</t>
  </si>
  <si>
    <t>расходы на уплату процентов по займам и кредитам</t>
  </si>
  <si>
    <t>I.1.1.5</t>
  </si>
  <si>
    <t>прочие производственные расходы:</t>
  </si>
  <si>
    <t>I.1.1.5.1</t>
  </si>
  <si>
    <t>расходы на амортизацию автотранспорта</t>
  </si>
  <si>
    <t>I.1.1.5.2</t>
  </si>
  <si>
    <t>расходы на обезвоживание, обезвреживание и захоронение осадка сточных вод</t>
  </si>
  <si>
    <t>I.1.1.5.3</t>
  </si>
  <si>
    <t>расходы на приобретение (использование) вспомогательных материалов, запасных частей</t>
  </si>
  <si>
    <t>I.1.1.5.4</t>
  </si>
  <si>
    <t>расходы на эксплуатацию, техническое обслуживание и ремонт автотранспорта</t>
  </si>
  <si>
    <t>I.1.1.5.5</t>
  </si>
  <si>
    <t>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</t>
  </si>
  <si>
    <t>I.1.1.5.6</t>
  </si>
  <si>
    <t>расходы на аварийно-диспетчерское обслуживание</t>
  </si>
  <si>
    <t>I.1.1.5.6.1</t>
  </si>
  <si>
    <t>расходы на оплату труда  персонала</t>
  </si>
  <si>
    <t>I.1.1.5.6.2</t>
  </si>
  <si>
    <t>I.1.1.5.6.3</t>
  </si>
  <si>
    <t>I.1.1.5.6.4</t>
  </si>
  <si>
    <t>отчисления на социальные нужды персонала, в том числе налоги и сборы</t>
  </si>
  <si>
    <t>Ремонтные расходы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</si>
  <si>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</si>
  <si>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</si>
  <si>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I.1.2.2.1</t>
  </si>
  <si>
    <t>I.1.2.2.2</t>
  </si>
  <si>
    <t>прибыль</t>
  </si>
  <si>
    <t>I.1.2.2.3</t>
  </si>
  <si>
    <t>займы и кредиты</t>
  </si>
  <si>
    <t>I.1.2.2.4</t>
  </si>
  <si>
    <t>бюджетные средства</t>
  </si>
  <si>
    <t>I.1.2.2.5</t>
  </si>
  <si>
    <t>I.1.2.3.1</t>
  </si>
  <si>
    <t>Расходы на оплату труда ремонтного персонала</t>
  </si>
  <si>
    <t>I.1.2.3.1.1</t>
  </si>
  <si>
    <t>I.1.2.3.1.2</t>
  </si>
  <si>
    <t>I.1.2.3.2</t>
  </si>
  <si>
    <t>Отчисления на социальные нужды ремонтного персонала, в том числе налоги и сборы</t>
  </si>
  <si>
    <t>I.1.3</t>
  </si>
  <si>
    <t>I.1.3.1</t>
  </si>
  <si>
    <t>Расходы на оплату труда административного персонала</t>
  </si>
  <si>
    <t>I.1.3.1.1</t>
  </si>
  <si>
    <t>I.1.3.1.2</t>
  </si>
  <si>
    <t>I.1.3.2</t>
  </si>
  <si>
    <t>Отчисления на социальные нужды административного персонала, в том числе налоги и сборы</t>
  </si>
  <si>
    <t>I.1.4</t>
  </si>
  <si>
    <t>I.1.5</t>
  </si>
  <si>
    <t>I.1.5.1</t>
  </si>
  <si>
    <t>II.1.1</t>
  </si>
  <si>
    <t>Расходы на оплату товаров (услуг, работ), приобретаемых у других организаций</t>
  </si>
  <si>
    <t>II.1.1.1</t>
  </si>
  <si>
    <t>Расходы на транспортировку воды</t>
  </si>
  <si>
    <t>II.1.1.2</t>
  </si>
  <si>
    <t>Услуги по транспортировке сточных вод</t>
  </si>
  <si>
    <t>II.1.2</t>
  </si>
  <si>
    <t>Налоги и сборы</t>
  </si>
  <si>
    <t>II.1.2.1</t>
  </si>
  <si>
    <t>II.1.2.2</t>
  </si>
  <si>
    <t>Налог на имущество организаций</t>
  </si>
  <si>
    <t>II.1.2.3</t>
  </si>
  <si>
    <t>Земельный налог и арендная плата за землю</t>
  </si>
  <si>
    <t>II.1.2.4</t>
  </si>
  <si>
    <t>Водный налог</t>
  </si>
  <si>
    <t>II.1.2.5</t>
  </si>
  <si>
    <t>Плата за пользование водным объектом</t>
  </si>
  <si>
    <t>II.1.2.6</t>
  </si>
  <si>
    <t>Транспортный налог</t>
  </si>
  <si>
    <t>II.1.2.7</t>
  </si>
  <si>
    <t>Плата за негативное воздействие на окружающую среду</t>
  </si>
  <si>
    <t>II.1.2.8</t>
  </si>
  <si>
    <t>Прочие налоги и сборы</t>
  </si>
  <si>
    <t>II.1.3</t>
  </si>
  <si>
    <t>Арендная и концессионная плата, лизинговые платежи</t>
  </si>
  <si>
    <t>II.1.4</t>
  </si>
  <si>
    <t>Резерв по сомнительным долгам гарантирующей организации</t>
  </si>
  <si>
    <t>II.1.4.1</t>
  </si>
  <si>
    <t>Сбытовые расходы гарантирующей организации</t>
  </si>
  <si>
    <t>II.1.6</t>
  </si>
  <si>
    <t>Расходы на обслуживание бесхозяйных сетей</t>
  </si>
  <si>
    <t>II.1.7</t>
  </si>
  <si>
    <t>Займы и кредиты (для метода индексации)</t>
  </si>
  <si>
    <t>II.1.7.1</t>
  </si>
  <si>
    <t>Возврат займов и кредитов</t>
  </si>
  <si>
    <t>II.1.7.2</t>
  </si>
  <si>
    <t>Проценты по займам и кредитам</t>
  </si>
  <si>
    <t>II.1.8</t>
  </si>
  <si>
    <t>Амортизация основных средств и нематериальных активов, относимых к объектам систем водоснабжения и водоотведения</t>
  </si>
  <si>
    <t>III.</t>
  </si>
  <si>
    <t>Расходы на энергетические ресурсы и холодную воду</t>
  </si>
  <si>
    <t>электроэнергия по уровням напряжения</t>
  </si>
  <si>
    <t>III.1.1.1.1</t>
  </si>
  <si>
    <t>III.1.1.1.2</t>
  </si>
  <si>
    <t>III.1.1.2.1</t>
  </si>
  <si>
    <t>III.1.1.2.2</t>
  </si>
  <si>
    <t>III.1.1.3.1</t>
  </si>
  <si>
    <t>III.1.1.3.2</t>
  </si>
  <si>
    <t>III.1.1.4.1</t>
  </si>
  <si>
    <t>III.1.1.4.2</t>
  </si>
  <si>
    <t>теплоэнергия</t>
  </si>
  <si>
    <t>III.1.2.1</t>
  </si>
  <si>
    <t>тариф на энергию (руб./Гкал)</t>
  </si>
  <si>
    <t>холодная вода</t>
  </si>
  <si>
    <t>III.1.3.1</t>
  </si>
  <si>
    <t>тариф (руб/м3)</t>
  </si>
  <si>
    <t>объем воды (м3)</t>
  </si>
  <si>
    <t>III.1.4</t>
  </si>
  <si>
    <t>топливо</t>
  </si>
  <si>
    <t>Итого расходов</t>
  </si>
  <si>
    <t>Производственная себестоимость, руб./м3</t>
  </si>
  <si>
    <t>Ставка</t>
  </si>
  <si>
    <t>IV.3</t>
  </si>
  <si>
    <t>Является ли организация гарантирующей? (да/нет)</t>
  </si>
  <si>
    <t>IV.4</t>
  </si>
  <si>
    <t>Расчетная предпринимательская прибыль гарантирующей организации</t>
  </si>
  <si>
    <t>IV.5</t>
  </si>
  <si>
    <t>Корректировка НВВ:</t>
  </si>
  <si>
    <t>Отклонение фактически достигнутого объема поданной воды</t>
  </si>
  <si>
    <t>Отклонение фактически достигнутого индекса потребительских цен и других индексов, предусмотренных прогнозом СЭР</t>
  </si>
  <si>
    <t>Отклонение фактически достигнутого уровня неподконтрольных расходов</t>
  </si>
  <si>
    <t>V.4</t>
  </si>
  <si>
    <t>Ввод объектов системы водоснабжения в эксплуатацию и изменение утвержденной инвестиционной программы</t>
  </si>
  <si>
    <t>V.5</t>
  </si>
  <si>
    <t>Степень исполнения организацией концессионного соглашения</t>
  </si>
  <si>
    <t>V.6</t>
  </si>
  <si>
    <t>Изменение доходности долгосрочных государственных обязательств</t>
  </si>
  <si>
    <t>ГОД</t>
  </si>
  <si>
    <t>Общий объем поднятой воды</t>
  </si>
  <si>
    <t>Потери воды</t>
  </si>
  <si>
    <t>Получено воды со стороны</t>
  </si>
  <si>
    <t>ОКК 1</t>
  </si>
  <si>
    <t>ОКК 2</t>
  </si>
  <si>
    <t>ОКК 3</t>
  </si>
  <si>
    <t>ОКК 4</t>
  </si>
  <si>
    <t>Объем поднятой воды на хозяйственные нужды</t>
  </si>
  <si>
    <t xml:space="preserve">в сфере теплоснабжения </t>
  </si>
  <si>
    <t>в сфере водоснабжения</t>
  </si>
  <si>
    <t>в сфере водоотведения</t>
  </si>
  <si>
    <t>4.4</t>
  </si>
  <si>
    <t>на нужды АУП</t>
  </si>
  <si>
    <t>4.5</t>
  </si>
  <si>
    <t>на иные виды деятельности</t>
  </si>
  <si>
    <t>Отпущено воды по группам потребителей, в т. ч.</t>
  </si>
  <si>
    <t>на собственного производственного потребления</t>
  </si>
  <si>
    <t>5.1.3</t>
  </si>
  <si>
    <t>5.1.4</t>
  </si>
  <si>
    <t>5.1.5</t>
  </si>
  <si>
    <t>для бюджетных потребителей</t>
  </si>
  <si>
    <t>для прочих потребителей</t>
  </si>
  <si>
    <t>5.4</t>
  </si>
  <si>
    <t>для населения</t>
  </si>
  <si>
    <t>5.4.1</t>
  </si>
  <si>
    <t>5.4.1.1</t>
  </si>
  <si>
    <t>в жилых помещениях</t>
  </si>
  <si>
    <t>5.4.1.1.1</t>
  </si>
  <si>
    <r>
      <t>норматив,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/чел. в месяц</t>
    </r>
  </si>
  <si>
    <t>5.4.1.1.2</t>
  </si>
  <si>
    <t>количество человек</t>
  </si>
  <si>
    <t>5.4.1.2</t>
  </si>
  <si>
    <t>на общедомовые нужды</t>
  </si>
  <si>
    <t>5.4.1.2.1</t>
  </si>
  <si>
    <r>
      <t>норматив,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общей площади в месяц</t>
    </r>
  </si>
  <si>
    <t>5.4.1.2.2</t>
  </si>
  <si>
    <r>
      <t>общая площадь, м</t>
    </r>
    <r>
      <rPr>
        <vertAlign val="superscript"/>
        <sz val="10"/>
        <rFont val="Times New Roman"/>
        <family val="1"/>
        <charset val="204"/>
      </rPr>
      <t xml:space="preserve">2 </t>
    </r>
  </si>
  <si>
    <t>5.4.2</t>
  </si>
  <si>
    <t>5.4.2.1</t>
  </si>
  <si>
    <t>5.4.2.1.1</t>
  </si>
  <si>
    <t>5.4.2.1.2</t>
  </si>
  <si>
    <t>5.4.2.2</t>
  </si>
  <si>
    <t>5.4.2.2.1</t>
  </si>
  <si>
    <t>5.4.2.2.2</t>
  </si>
  <si>
    <t>5.4.Х</t>
  </si>
  <si>
    <t>5.4.Х.1</t>
  </si>
  <si>
    <t>5.4.Х.1.1</t>
  </si>
  <si>
    <t>5.4.Х.1.2</t>
  </si>
  <si>
    <t>5.4.Х.2</t>
  </si>
  <si>
    <t>5.4.Х.2.1</t>
  </si>
  <si>
    <t>5.4.2.Х.2</t>
  </si>
  <si>
    <t>уровень благоустройства 5</t>
  </si>
  <si>
    <t>уровень благоустройства 6</t>
  </si>
  <si>
    <t>уровень благоустройства 7</t>
  </si>
  <si>
    <t>5.4.Х.2.2</t>
  </si>
  <si>
    <t>уровень благоустройства 8</t>
  </si>
  <si>
    <t>уровень благоустройства 9</t>
  </si>
  <si>
    <t>уровень благоустройства 10</t>
  </si>
  <si>
    <t>Размеры платы за услуги водоснабжения по уровням благоустройства</t>
  </si>
  <si>
    <t xml:space="preserve">I  полугодие </t>
  </si>
  <si>
    <t>Размеры платы</t>
  </si>
  <si>
    <t>1.4.1</t>
  </si>
  <si>
    <t>1.4.2</t>
  </si>
  <si>
    <t>1.6.1</t>
  </si>
  <si>
    <t>1.6.2</t>
  </si>
  <si>
    <t>1.7.1</t>
  </si>
  <si>
    <t>1.7.2</t>
  </si>
  <si>
    <t>1.9.1</t>
  </si>
  <si>
    <t>1.9.2</t>
  </si>
  <si>
    <t>1.10.1</t>
  </si>
  <si>
    <t>1.10.2</t>
  </si>
  <si>
    <r>
      <t>Отпущено воды,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всего</t>
    </r>
  </si>
  <si>
    <r>
      <t>Экономически обоснованный тариф, руб./м</t>
    </r>
    <r>
      <rPr>
        <vertAlign val="superscript"/>
        <sz val="10"/>
        <rFont val="Times New Roman"/>
        <family val="1"/>
        <charset val="204"/>
      </rPr>
      <t>3</t>
    </r>
  </si>
  <si>
    <r>
      <t>Собственное производственное потребление, руб./м</t>
    </r>
    <r>
      <rPr>
        <vertAlign val="superscript"/>
        <sz val="10"/>
        <rFont val="Times New Roman"/>
        <family val="1"/>
        <charset val="204"/>
      </rPr>
      <t>3</t>
    </r>
  </si>
  <si>
    <r>
      <t>Тариф для населения*, руб./м</t>
    </r>
    <r>
      <rPr>
        <vertAlign val="superscript"/>
        <sz val="10"/>
        <rFont val="Times New Roman"/>
        <family val="1"/>
        <charset val="204"/>
      </rPr>
      <t>3</t>
    </r>
  </si>
  <si>
    <r>
      <t>Тариф для бюджетных потребителей*, руб./м</t>
    </r>
    <r>
      <rPr>
        <vertAlign val="superscript"/>
        <sz val="10"/>
        <rFont val="Times New Roman"/>
        <family val="1"/>
        <charset val="204"/>
      </rPr>
      <t>3</t>
    </r>
  </si>
  <si>
    <r>
      <t>Тариф для прочих потребителей*, руб./м</t>
    </r>
    <r>
      <rPr>
        <vertAlign val="superscript"/>
        <sz val="10"/>
        <rFont val="Times New Roman"/>
        <family val="1"/>
        <charset val="204"/>
      </rPr>
      <t>3</t>
    </r>
  </si>
  <si>
    <t>Теплоснабжение</t>
  </si>
  <si>
    <t>Водоснабжение</t>
  </si>
  <si>
    <t>Период действия норматива</t>
  </si>
  <si>
    <t>Уровень благоустройства 4</t>
  </si>
  <si>
    <t>Уровень благоустройства 5</t>
  </si>
  <si>
    <t>Уровень благоустройства 6</t>
  </si>
  <si>
    <t>Уровень благоустройства 7</t>
  </si>
  <si>
    <t>Объем полезного отпуска населению определяемый не по нормативу</t>
  </si>
  <si>
    <t>Фактически собираемая выручка, исходя из площали и дейтвующих нормативов, руб.</t>
  </si>
  <si>
    <t>Расходы на содержание ремонтного перонала в т.ч. на оплату труда и отчисления на социальные нужды, налоги и сборы</t>
  </si>
  <si>
    <t>косвенные</t>
  </si>
  <si>
    <t>иные</t>
  </si>
  <si>
    <t>Прочие неподконтрольные расходы в т.ч.</t>
  </si>
  <si>
    <t>II.1.3.1</t>
  </si>
  <si>
    <t>II.1.3.2</t>
  </si>
  <si>
    <t>Прочие операционные расходы</t>
  </si>
  <si>
    <t>2.1.3</t>
  </si>
  <si>
    <t>2.1.4</t>
  </si>
  <si>
    <t>2.1.4.1</t>
  </si>
  <si>
    <t>2.1.4.5</t>
  </si>
  <si>
    <t>4.1.3</t>
  </si>
  <si>
    <t>4.1.1.1</t>
  </si>
  <si>
    <t>4.1.1.2</t>
  </si>
  <si>
    <t>4.1.2.1</t>
  </si>
  <si>
    <t>4.1.2.2</t>
  </si>
  <si>
    <t>4.1.3.1</t>
  </si>
  <si>
    <t>4.1.3.2</t>
  </si>
  <si>
    <t>6.1.1</t>
  </si>
  <si>
    <t>6.1.1.1</t>
  </si>
  <si>
    <t>6.1.1.1.2</t>
  </si>
  <si>
    <t>6.1.1.1.1</t>
  </si>
  <si>
    <t>6.1.1.2</t>
  </si>
  <si>
    <t>6.1.1.2.1</t>
  </si>
  <si>
    <t>6.1.1.2.2</t>
  </si>
  <si>
    <t>6.1.2</t>
  </si>
  <si>
    <t>6.1.2.1</t>
  </si>
  <si>
    <t>6.1.2.2</t>
  </si>
  <si>
    <t>6.1.3</t>
  </si>
  <si>
    <t>6.1.3.1</t>
  </si>
  <si>
    <t>6.1.3.2</t>
  </si>
  <si>
    <t>6.1.4</t>
  </si>
  <si>
    <t>6.1.4.1</t>
  </si>
  <si>
    <t>6.1.4.2</t>
  </si>
  <si>
    <t>6.1.5</t>
  </si>
  <si>
    <t>6.1.5.1</t>
  </si>
  <si>
    <t>6.1.5.2</t>
  </si>
  <si>
    <t>6.1.6</t>
  </si>
  <si>
    <t>6.1.6.1</t>
  </si>
  <si>
    <t>6.1.6.2</t>
  </si>
  <si>
    <t>6.1.7</t>
  </si>
  <si>
    <t>6.1.7.1</t>
  </si>
  <si>
    <t>6.1.7.2</t>
  </si>
  <si>
    <t>6.1.2.1.1</t>
  </si>
  <si>
    <t>6.1.2.1.2</t>
  </si>
  <si>
    <t>6.1.2.2.1</t>
  </si>
  <si>
    <t>6.1.2.2.2</t>
  </si>
  <si>
    <t>6.1.3.1.1</t>
  </si>
  <si>
    <t>6.1.3.1.2</t>
  </si>
  <si>
    <t>6.1.3.2.1</t>
  </si>
  <si>
    <t>6.1.3.2.2</t>
  </si>
  <si>
    <t>6.1.4.1.1</t>
  </si>
  <si>
    <t>6.1.4.1.2</t>
  </si>
  <si>
    <t>6.1.4.2.1</t>
  </si>
  <si>
    <t>6.1.4.2.2</t>
  </si>
  <si>
    <t>6.1.5.1.1</t>
  </si>
  <si>
    <t>6.1.5.1.2</t>
  </si>
  <si>
    <t>6.1.5.2.1</t>
  </si>
  <si>
    <t>6.1.5.2.2</t>
  </si>
  <si>
    <t>6.1.6.1.1</t>
  </si>
  <si>
    <t>6.1.6.1.2</t>
  </si>
  <si>
    <t>6.1.6.2.1</t>
  </si>
  <si>
    <t>6.1.6.2.2</t>
  </si>
  <si>
    <t>6.1.7.1.1</t>
  </si>
  <si>
    <t>6.1.7.1.2</t>
  </si>
  <si>
    <t>6.1.7.2.1</t>
  </si>
  <si>
    <t>6.1.7.2.2</t>
  </si>
  <si>
    <t>Выручка от реализации населению, рассчитаная исходя из объемов полезного отпуска определяемых не по нормативу (по счетчикам и прочее)</t>
  </si>
  <si>
    <t>1. Доля потерь воды в централизованнных системах водоснабжения при  ее траспортировке в общем объеме воды, поданной в водопроводную сеть</t>
  </si>
  <si>
    <t>Дпв</t>
  </si>
  <si>
    <t>2.Удельное количество тепловой энергии , расходуемое на подогрев горячей воды</t>
  </si>
  <si>
    <t>Для каждого МО свой норматив подогрева 1 куба воды</t>
  </si>
  <si>
    <t>Урп</t>
  </si>
  <si>
    <t>5. Удельный расход электрической энергии, потребляемой в технологическом процессе очистки сточных вод</t>
  </si>
  <si>
    <t>Урост</t>
  </si>
  <si>
    <t>6.Удельный расход электрической энергии, потребляемой в технологической процессе транспортировки сточных вод</t>
  </si>
  <si>
    <t>7.Удельный расход топлива на производство единицы тепловой энергии, отпускаемой с коллекторов</t>
  </si>
  <si>
    <t>8.Отношение величины технологических потерь тепловой энергии к материальной характеристики тепловой сети</t>
  </si>
  <si>
    <t>9. Величина технологический потерь при передаче тепловой энергии</t>
  </si>
  <si>
    <t>Вут</t>
  </si>
  <si>
    <t>Потери из ТТЧ</t>
  </si>
  <si>
    <t>Принимаем минимальное значение удельного расхода условного топлива из ТТЧ</t>
  </si>
  <si>
    <t>Значение показателя</t>
  </si>
  <si>
    <t xml:space="preserve">Примечание </t>
  </si>
  <si>
    <t>Показатель энергоэффективности</t>
  </si>
  <si>
    <t>Определяется как отношение велчины тепловых потерь к сумме произвдений диаметров трубопроводов на их длину в метрах</t>
  </si>
  <si>
    <t>3. Удельный расход электрической энергии, потребляемой  в технологическом процессе подготовки питьевой воды, на единицу объема воды</t>
  </si>
  <si>
    <t>Значение этого показателя для всех равно нолю, так как на территории ЗК система очистки (водоподготовки) отсутсвует</t>
  </si>
  <si>
    <t>4.Удельный расход электической энергии, потребляемой в технологическом процессе траспортировки воды, на единицу объема воды</t>
  </si>
  <si>
    <t>В случае отсутствия системы очистки объем электрической энергии на транспортировку сточных вод принимаем в размере 100 %</t>
  </si>
  <si>
    <t>Из калькуляции по статье водоотведение от общего объема электроэнергии 35 % и относится к общему объему стоков</t>
  </si>
  <si>
    <t>В случае отсутствия системы очистки даннай показатель равен нолю</t>
  </si>
  <si>
    <t>Из калькуляции по статье водоотведение от общего объема электроэнергии 65 % и относится к общему объему стоков</t>
  </si>
  <si>
    <t>Берется из калькуляции по статье водоснабжение весь объем электроэнергии и делиться на весь объем воды</t>
  </si>
  <si>
    <t>Объем потерь деленный на общий объем воды*100%</t>
  </si>
  <si>
    <t>2019 год</t>
  </si>
  <si>
    <t>Индексация  регулируемых цен (тарифов) на продукцию (услуги) отраслей  инфраструктурного сектора  на   2017-2019 гг. (предельные максимальные индексы), %</t>
  </si>
  <si>
    <t>Показатели</t>
  </si>
  <si>
    <t>оценка</t>
  </si>
  <si>
    <t>прогноз</t>
  </si>
  <si>
    <r>
      <rPr>
        <b/>
        <sz val="14"/>
        <rFont val="Times New Roman"/>
        <family val="1"/>
        <charset val="204"/>
      </rPr>
      <t xml:space="preserve">Газ </t>
    </r>
    <r>
      <rPr>
        <sz val="14"/>
        <rFont val="Times New Roman"/>
        <family val="1"/>
        <charset val="204"/>
      </rPr>
      <t xml:space="preserve"> -  индексация оптовых цен для всех категорий потребителей, исключая населения </t>
    </r>
  </si>
  <si>
    <t>июль 3,9%</t>
  </si>
  <si>
    <t>июль 3,4%</t>
  </si>
  <si>
    <t>июль 3,1%</t>
  </si>
  <si>
    <t>июль 3,0%</t>
  </si>
  <si>
    <t xml:space="preserve">        - индексация оптовых цен для населения</t>
  </si>
  <si>
    <t xml:space="preserve">         - индексация тарифов на транспортировку газа по распределительным сетям</t>
  </si>
  <si>
    <t>Электроэнергия  - рост цен на розничном рынке  
 для всех категорий потребителей, %</t>
  </si>
  <si>
    <t>104,6-105,0</t>
  </si>
  <si>
    <t>104,4-104,8</t>
  </si>
  <si>
    <t>104,4-104,9</t>
  </si>
  <si>
    <t>104,4-104,10</t>
  </si>
  <si>
    <r>
      <rPr>
        <b/>
        <sz val="14"/>
        <rFont val="Times New Roman"/>
        <family val="1"/>
        <charset val="204"/>
      </rPr>
      <t xml:space="preserve"> Электроэнергия</t>
    </r>
    <r>
      <rPr>
        <sz val="14"/>
        <rFont val="Times New Roman"/>
        <family val="1"/>
        <charset val="204"/>
      </rPr>
      <t xml:space="preserve"> - рост нерегулируемых цен на оптовом рынке</t>
    </r>
  </si>
  <si>
    <t>107,5 - 108,5%</t>
  </si>
  <si>
    <t>106,5-107,0%</t>
  </si>
  <si>
    <t>105,3 - 106,3%</t>
  </si>
  <si>
    <t>105,3- 106,3%</t>
  </si>
  <si>
    <t>102,5-103,5%</t>
  </si>
  <si>
    <t xml:space="preserve">        -  индексация тарифов сетевых компаний для  всех категорий потребителей, исключая населения </t>
  </si>
  <si>
    <t>июль 7,5%</t>
  </si>
  <si>
    <t xml:space="preserve">         -  индексация тарифов  для населения</t>
  </si>
  <si>
    <t>июль 5,0%</t>
  </si>
  <si>
    <r>
      <rPr>
        <b/>
        <sz val="14"/>
        <rFont val="Times New Roman"/>
        <family val="1"/>
        <charset val="204"/>
      </rPr>
      <t xml:space="preserve">Теплоснабжение </t>
    </r>
    <r>
      <rPr>
        <sz val="14"/>
        <rFont val="Times New Roman"/>
        <family val="1"/>
        <charset val="204"/>
      </rPr>
      <t>-   индексация тарифов для всех категорий потребителей</t>
    </r>
  </si>
  <si>
    <t>июль 4,0%</t>
  </si>
  <si>
    <r>
      <rPr>
        <b/>
        <sz val="14"/>
        <rFont val="Times New Roman"/>
        <family val="1"/>
        <charset val="204"/>
      </rPr>
      <t>Водоснабжение и водоотведение</t>
    </r>
    <r>
      <rPr>
        <sz val="14"/>
        <rFont val="Times New Roman"/>
        <family val="1"/>
        <charset val="204"/>
      </rPr>
      <t xml:space="preserve"> - индексация тарифов для всех категорий  потребителей</t>
    </r>
  </si>
  <si>
    <t>июль 4,3%</t>
  </si>
  <si>
    <r>
      <rPr>
        <b/>
        <sz val="14"/>
        <rFont val="Times New Roman"/>
        <family val="1"/>
        <charset val="204"/>
      </rPr>
      <t>Совокупный платеж граждан за коммунальные услуги</t>
    </r>
    <r>
      <rPr>
        <sz val="14"/>
        <rFont val="Times New Roman"/>
        <family val="1"/>
        <charset val="204"/>
      </rPr>
      <t xml:space="preserve"> - размеры индексации</t>
    </r>
  </si>
  <si>
    <t>июль 4.0%</t>
  </si>
  <si>
    <r>
      <rPr>
        <b/>
        <sz val="14"/>
        <rFont val="Times New Roman"/>
        <family val="1"/>
        <charset val="204"/>
      </rPr>
      <t>Железнодорожные перевозки грузов в регулируемом секторе</t>
    </r>
    <r>
      <rPr>
        <sz val="14"/>
        <rFont val="Times New Roman"/>
        <family val="1"/>
        <charset val="204"/>
      </rPr>
      <t xml:space="preserve"> -  индексация тарифов</t>
    </r>
  </si>
  <si>
    <t>январь
 9,0%</t>
  </si>
  <si>
    <t>январь
4,0%</t>
  </si>
  <si>
    <r>
      <rPr>
        <b/>
        <sz val="14"/>
        <rFont val="Times New Roman"/>
        <family val="1"/>
        <charset val="204"/>
      </rPr>
      <t>Пассажирские перевозки железнодорожным транспортом  в регулируемом секторе</t>
    </r>
    <r>
      <rPr>
        <sz val="14"/>
        <rFont val="Times New Roman"/>
        <family val="1"/>
        <charset val="204"/>
      </rPr>
      <t xml:space="preserve"> - индексация тарифов</t>
    </r>
  </si>
  <si>
    <t>январь
 4,0%</t>
  </si>
  <si>
    <t>По расчету РСТ (2019 год)</t>
  </si>
  <si>
    <t>По расчету РСТ (2020 год)</t>
  </si>
  <si>
    <t>По расчету РСТ (2021 год)</t>
  </si>
  <si>
    <t>Утверждено в тарифе на 2017 год</t>
  </si>
  <si>
    <t>По расчету РСТ (2022 год)</t>
  </si>
  <si>
    <t>По расчету РСТ (2023 год)</t>
  </si>
  <si>
    <t>Индекс эффективности операционных расходов (ИОР), %</t>
  </si>
  <si>
    <t>-</t>
  </si>
  <si>
    <t>Утверждено приказом РСТ (2017 год)</t>
  </si>
  <si>
    <t xml:space="preserve"> Утверждено в тарифе на 2017 год</t>
  </si>
  <si>
    <t>Рост (2019 год), %</t>
  </si>
  <si>
    <t>I полугодие к 31.12.2018</t>
  </si>
  <si>
    <t>II полугодие к 31.12.2018</t>
  </si>
  <si>
    <t>Год к 31.12.2018</t>
  </si>
  <si>
    <t>Рост (2020 год), %</t>
  </si>
  <si>
    <t>I полугодие к 31.12.2019</t>
  </si>
  <si>
    <t>II полугодие к 31.12.2019</t>
  </si>
  <si>
    <t>Год к 31.12.2019</t>
  </si>
  <si>
    <t>Рост (2021 год), %</t>
  </si>
  <si>
    <t>I полугодие к 31.12.2020</t>
  </si>
  <si>
    <t>II полугодие к 31.12.2020</t>
  </si>
  <si>
    <t>Год к 31.12.2020</t>
  </si>
  <si>
    <t>Рост (2022 год), %</t>
  </si>
  <si>
    <t>I полугодие к 31.12.2021</t>
  </si>
  <si>
    <t>II полугодие к 31.12.2021</t>
  </si>
  <si>
    <t>Год к 31.12.2021</t>
  </si>
  <si>
    <t>Рост (2023 год), %</t>
  </si>
  <si>
    <t>I полугодие к 31.12.2022</t>
  </si>
  <si>
    <t>II полугодие к 31.12.2022</t>
  </si>
  <si>
    <t>Год к 31.12.2022</t>
  </si>
  <si>
    <t>2020 год</t>
  </si>
  <si>
    <t>2021 год</t>
  </si>
  <si>
    <t>2022 год</t>
  </si>
  <si>
    <t>2023 год</t>
  </si>
  <si>
    <t>I полугодие к 31.12.2023</t>
  </si>
  <si>
    <t>II полугодие к 31.12.2023</t>
  </si>
  <si>
    <t>Предельные уровни нерегулируемых цен на электрическую энергию (мощность),</t>
  </si>
  <si>
    <t>поставляемую покупателям ОАО "Читаэнергосбыт"</t>
  </si>
  <si>
    <t xml:space="preserve">(наименование гарантирующего поставщика)          </t>
  </si>
  <si>
    <t>ГОД:</t>
  </si>
  <si>
    <t>Первая ценовая категория</t>
  </si>
  <si>
    <t>(для объемов покупки электрической энергии, учет которых осуществляется в целом за расчетный период)</t>
  </si>
  <si>
    <t xml:space="preserve">Предельные уровни нерегулируемых цен для группы: "прочие потребители", руб./кВтч (без НДС) </t>
  </si>
  <si>
    <t>Месяц</t>
  </si>
  <si>
    <t>Средневзве-шенная нерегули-руемая цена электрической энергии оптового рынка</t>
  </si>
  <si>
    <t>Оплата услуг ЗАО "ЦФР"</t>
  </si>
  <si>
    <t>Услуги по оперативно-диспетчерскому управлению ОАО "СО ЕЭС"</t>
  </si>
  <si>
    <t xml:space="preserve">Услуги коммерческого оператора, оказываемые ОАО "АТС" </t>
  </si>
  <si>
    <t xml:space="preserve">Сбытовая надбавка ОАО "Читаэнергосбыт" </t>
  </si>
  <si>
    <t xml:space="preserve">Единые (котловые) тарифы на услуги по передаче электрической энергии по сетям на территории Забайкальского края </t>
  </si>
  <si>
    <t>Одноставочный предельный уровень нерегулируемой цены</t>
  </si>
  <si>
    <t>ВН</t>
  </si>
  <si>
    <t>СН I</t>
  </si>
  <si>
    <t>СН II</t>
  </si>
  <si>
    <t>НН</t>
  </si>
  <si>
    <t xml:space="preserve">НН </t>
  </si>
  <si>
    <t>Предельные  уровни нерегулируемых цен для потребителей с максимальной мощностью энергопринимающих устройств менее 150 кВт, руб./кВтч</t>
  </si>
  <si>
    <t>Предельные  уровни нерегулируемых цен для потребителей с максимальной мощностью энергопринимающих устройств от 150 до 670 кВт, руб./кВтч</t>
  </si>
  <si>
    <t>Предельные  уровни нерегулируемых цен для потребителей с максимальной мощностью энергопринимающих устройств  от 670 кВт до 10 МВт, руб./кВтч</t>
  </si>
  <si>
    <t>Предельные  уровни нерегулируемых для потребителей с максимальной мощностью энергопринимающих устройств  не менее 10 МВт, руб./кВтч</t>
  </si>
  <si>
    <t>май</t>
  </si>
  <si>
    <t xml:space="preserve">июнь </t>
  </si>
  <si>
    <t>Сбытовая надбавка (среднее значение)</t>
  </si>
  <si>
    <t xml:space="preserve">Единые (котловые) тарифы на услуги по передаче электрической энергии по сетям на территории Забайкальского края на 2013 год </t>
  </si>
  <si>
    <t>январь</t>
  </si>
  <si>
    <t>Составляющие предельных уровней нерегулируемых цен, руб./кВтч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</si>
  <si>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</si>
  <si>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</si>
  <si>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</si>
  <si>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</si>
  <si>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</si>
  <si>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</si>
  <si>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</si>
  <si>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</si>
  <si>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</si>
  <si>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</si>
  <si>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Средние значения за 8 мес. 2018 года</t>
  </si>
  <si>
    <t>http://www.e-sbyt.ru/info/raskrytie-informacii-subektom-rynkov-elektroenergii/zabaikalskii-krai/predelnye-urovni-nereguliruemyh-cen-na-elektricheskuyu-energiyu-moschnost-postavljaemuyu-potrebiteljam</t>
  </si>
  <si>
    <t>Разряд</t>
  </si>
  <si>
    <t>Оклад</t>
  </si>
  <si>
    <t>Наименование</t>
  </si>
  <si>
    <t>Приложение № 1</t>
  </si>
  <si>
    <t>Наименование профессии</t>
  </si>
  <si>
    <t>Численность</t>
  </si>
  <si>
    <t>Электрогазосварщик</t>
  </si>
  <si>
    <t>Расчет затрат на приобретение специальной одежды, специального питания и смывающих средств на 2019 год</t>
  </si>
  <si>
    <t>Наименование профессий и должностей</t>
  </si>
  <si>
    <t>Наименование специальной одежды, специальной обуви и других средств индивидуальной защиты</t>
  </si>
  <si>
    <t>Норма выдачи на год (штуки, комплекты, пары)</t>
  </si>
  <si>
    <t>Количество человек, чел.</t>
  </si>
  <si>
    <t>Стоимость на 2019 год, руб.</t>
  </si>
  <si>
    <t>Сумма на 2019 год, руб.</t>
  </si>
  <si>
    <t>Костюм из огнестойких материалов для защиты от повышенных температур</t>
  </si>
  <si>
    <t>1 пара</t>
  </si>
  <si>
    <t>Сапоги кожаные с защитным подноском</t>
  </si>
  <si>
    <t>Перчатки с полимерным покрытием</t>
  </si>
  <si>
    <t>12 пар</t>
  </si>
  <si>
    <t>Каска защитная</t>
  </si>
  <si>
    <t>1 на 2 года</t>
  </si>
  <si>
    <t>Шлем защитный из огнестойких материалов</t>
  </si>
  <si>
    <t>Очки защитные</t>
  </si>
  <si>
    <t>до износа</t>
  </si>
  <si>
    <t>Средство индивидуальной защиты органов дыхания (СИЗОД) противоаэрозольное</t>
  </si>
  <si>
    <t>На наружных работах зимой дополнительно:</t>
  </si>
  <si>
    <t>Костюм из огнестойких материалов на утепляющей прокладке</t>
  </si>
  <si>
    <t>Валенки с резиновым низом</t>
  </si>
  <si>
    <t>Подшлемник под каску утепленный</t>
  </si>
  <si>
    <t>Перчатки с полимерным покрытием морозостойкие с утепляющими вкладышами</t>
  </si>
  <si>
    <t>Жилет сигнальный 2 класса защиты</t>
  </si>
  <si>
    <t>Подшлемник под каску</t>
  </si>
  <si>
    <t>Костюм на утепляющей прокладке</t>
  </si>
  <si>
    <t>Костюм для защиты от искр и брызг расплавленного металла</t>
  </si>
  <si>
    <t>Плащ термостойкий для защиты от воды</t>
  </si>
  <si>
    <t>Белье нательное</t>
  </si>
  <si>
    <t>2 комплекта</t>
  </si>
  <si>
    <t>Жилет сигнальный огнестойкий 2 класса защиты</t>
  </si>
  <si>
    <t>Сапоги резиновые с защитным подноском (термостойкие)</t>
  </si>
  <si>
    <t>1 пара на 2 года</t>
  </si>
  <si>
    <t>Боты или галоши диэлектрические</t>
  </si>
  <si>
    <t>Перчатки диэлектрические</t>
  </si>
  <si>
    <t>Перчатки для защиты от искр и брызг расплавленного металла</t>
  </si>
  <si>
    <t>9 пар</t>
  </si>
  <si>
    <t>Наплечники</t>
  </si>
  <si>
    <t>Наколенники</t>
  </si>
  <si>
    <t>Щиток защитный лицевой</t>
  </si>
  <si>
    <t>до износа дежурная</t>
  </si>
  <si>
    <t>Страховочная или удерживающая привязь (пояс предохранительный)</t>
  </si>
  <si>
    <t>дежурная</t>
  </si>
  <si>
    <t>Костюм для защиты от искр и брызг расплавленного металла на утепляющей прокладке</t>
  </si>
  <si>
    <t>Белье нательное утепленное</t>
  </si>
  <si>
    <t>1 комплект</t>
  </si>
  <si>
    <t>Перчатки утепленные для защиты от повышенных температур, искр и брызг и расплавленного металла</t>
  </si>
  <si>
    <t>Костюм для защиты от общих производственных загрязнений и механических воздействий</t>
  </si>
  <si>
    <t>Сапоги резиновые с защитным подноском</t>
  </si>
  <si>
    <t>Плащ для защиты от воды</t>
  </si>
  <si>
    <t>Зимой дополнительно:</t>
  </si>
  <si>
    <t>Ботинки кожаные</t>
  </si>
  <si>
    <t>Галоши диэлектрические</t>
  </si>
  <si>
    <t>Костюм хлопчатобумажный с водоотталкивающей пропиткой</t>
  </si>
  <si>
    <t>Наушники противошумные</t>
  </si>
  <si>
    <t>Перчатки резиновые</t>
  </si>
  <si>
    <t>Плащ непромокаемый</t>
  </si>
  <si>
    <t>Пояс предохранительный со страховочной веревкой</t>
  </si>
  <si>
    <t>Сапоги резиновые</t>
  </si>
  <si>
    <t>по поясам (3 пояс - 2 года)</t>
  </si>
  <si>
    <t>по поясам (3 пояс - 2,5 года)</t>
  </si>
  <si>
    <t>Ботинки кожаные с защитным подноском для защиты от повышенных температур, искр и брызг расплавленного металла</t>
  </si>
  <si>
    <t>Итого электрогазосварщик</t>
  </si>
  <si>
    <t>дежурный (10% от общего количества)</t>
  </si>
  <si>
    <t>Итого машинист насосных установок</t>
  </si>
  <si>
    <t>дежурные</t>
  </si>
  <si>
    <t xml:space="preserve">Твердое туалетное мыло </t>
  </si>
  <si>
    <t>300 г</t>
  </si>
  <si>
    <t>250 гр</t>
  </si>
  <si>
    <t>Молоко</t>
  </si>
  <si>
    <t>0,5 л.</t>
  </si>
  <si>
    <t>6 пар</t>
  </si>
  <si>
    <t>Жилет сигнальный 2-го класса защиты</t>
  </si>
  <si>
    <t>1 на 3 года</t>
  </si>
  <si>
    <t>При работах зимой в неотапливаемых помещениях и на наружных работах дополнительно:</t>
  </si>
  <si>
    <t>При выполнении работ по ремонту оборудования на станциях водоподготовки, аэрации и перекачки:</t>
  </si>
  <si>
    <t>Головной убор прорезиненный</t>
  </si>
  <si>
    <t>4 пары</t>
  </si>
  <si>
    <t>Противогаз</t>
  </si>
  <si>
    <t>дежурный</t>
  </si>
  <si>
    <t>Костюм хлопчатобумажный для защиты от общих производственных загрязнений и механических воздействий</t>
  </si>
  <si>
    <t>Сапоги кожаные</t>
  </si>
  <si>
    <t>Итого мастер</t>
  </si>
  <si>
    <t xml:space="preserve">Валенки с резиновым низом </t>
  </si>
  <si>
    <t>Итого обходчик</t>
  </si>
  <si>
    <t>Костюм хлопчатобумажный для защиты от общих производственных загрязнений</t>
  </si>
  <si>
    <t>Итого слесарь-ремонтник</t>
  </si>
  <si>
    <t>Итого машинист-кочегар котельной</t>
  </si>
  <si>
    <t>200 г</t>
  </si>
  <si>
    <t>0,5 л</t>
  </si>
  <si>
    <t>Всего по водоснабжению</t>
  </si>
  <si>
    <t>Приложение № 2</t>
  </si>
  <si>
    <t>Приложение № 4</t>
  </si>
  <si>
    <t>Приложение № 14</t>
  </si>
  <si>
    <t>Приложение № 15</t>
  </si>
  <si>
    <t>Ед. изм.</t>
  </si>
  <si>
    <r>
      <rPr>
        <i/>
        <sz val="8"/>
        <rFont val="Times New Roman"/>
        <family val="1"/>
        <charset val="204"/>
      </rPr>
      <t>АИ-92</t>
    </r>
  </si>
  <si>
    <r>
      <rPr>
        <i/>
        <sz val="8"/>
        <rFont val="Times New Roman"/>
        <family val="1"/>
        <charset val="204"/>
      </rPr>
      <t>АИ-95</t>
    </r>
  </si>
  <si>
    <r>
      <rPr>
        <i/>
        <sz val="8"/>
        <rFont val="Times New Roman"/>
        <family val="1"/>
        <charset val="204"/>
      </rPr>
      <t>АИ-98</t>
    </r>
  </si>
  <si>
    <r>
      <rPr>
        <i/>
        <sz val="8"/>
        <rFont val="Times New Roman"/>
        <family val="1"/>
        <charset val="204"/>
      </rPr>
      <t>ДТЗ</t>
    </r>
  </si>
  <si>
    <r>
      <rPr>
        <sz val="7"/>
        <rFont val="Times New Roman"/>
        <family val="1"/>
        <charset val="204"/>
      </rPr>
      <t>АЗС Читинской н/б №1,2,3,4,6,7,8,10,80,118,120,122, 67,60,53</t>
    </r>
  </si>
  <si>
    <r>
      <rPr>
        <sz val="7"/>
        <rFont val="Times New Roman"/>
        <family val="1"/>
        <charset val="204"/>
      </rPr>
      <t>АЗС Читинской н/б № 5</t>
    </r>
  </si>
  <si>
    <r>
      <rPr>
        <sz val="7"/>
        <rFont val="Times New Roman"/>
        <family val="1"/>
        <charset val="204"/>
      </rPr>
      <t>АЗС Читинской н/б №34</t>
    </r>
  </si>
  <si>
    <r>
      <rPr>
        <sz val="7"/>
        <rFont val="Times New Roman"/>
        <family val="1"/>
        <charset val="204"/>
      </rPr>
      <t>АЗС Читинской н/б №55</t>
    </r>
  </si>
  <si>
    <r>
      <rPr>
        <sz val="7"/>
        <rFont val="Times New Roman"/>
        <family val="1"/>
        <charset val="204"/>
      </rPr>
      <t>АЗС Читинской н/б №117</t>
    </r>
  </si>
  <si>
    <r>
      <rPr>
        <sz val="7"/>
        <rFont val="Times New Roman"/>
        <family val="1"/>
        <charset val="204"/>
      </rPr>
      <t>АЗС,Читинекой н/6 №111</t>
    </r>
  </si>
  <si>
    <r>
      <rPr>
        <sz val="7"/>
        <rFont val="Times New Roman"/>
        <family val="1"/>
        <charset val="204"/>
      </rPr>
      <t>АЗС Читинской н/б №14, 51, 59</t>
    </r>
  </si>
  <si>
    <r>
      <rPr>
        <sz val="7"/>
        <rFont val="Times New Roman"/>
        <family val="1"/>
        <charset val="204"/>
      </rPr>
      <t>АЗС Читинской н/б №9</t>
    </r>
  </si>
  <si>
    <r>
      <rPr>
        <sz val="7"/>
        <rFont val="Times New Roman"/>
        <family val="1"/>
        <charset val="204"/>
      </rPr>
      <t>АЗС-Читинской н/б № 91</t>
    </r>
  </si>
  <si>
    <r>
      <rPr>
        <sz val="7"/>
        <rFont val="Times New Roman"/>
        <family val="1"/>
        <charset val="204"/>
      </rPr>
      <t>АЗС Могойтуйской н/б №33</t>
    </r>
  </si>
  <si>
    <r>
      <rPr>
        <sz val="7"/>
        <rFont val="Times New Roman"/>
        <family val="1"/>
        <charset val="204"/>
      </rPr>
      <t xml:space="preserve">АЗС Могойтуйской </t>
    </r>
    <r>
      <rPr>
        <i/>
        <sz val="8"/>
        <rFont val="Times New Roman"/>
        <family val="1"/>
        <charset val="204"/>
      </rPr>
      <t>п/6</t>
    </r>
    <r>
      <rPr>
        <sz val="7"/>
        <rFont val="Times New Roman"/>
        <family val="1"/>
        <charset val="204"/>
      </rPr>
      <t xml:space="preserve"> №36</t>
    </r>
  </si>
  <si>
    <r>
      <rPr>
        <sz val="7"/>
        <rFont val="Times New Roman"/>
        <family val="1"/>
        <charset val="204"/>
      </rPr>
      <t xml:space="preserve">АЗС Могойтуйской </t>
    </r>
    <r>
      <rPr>
        <i/>
        <sz val="8"/>
        <rFont val="Times New Roman"/>
        <family val="1"/>
        <charset val="204"/>
      </rPr>
      <t>н/б</t>
    </r>
    <r>
      <rPr>
        <sz val="7"/>
        <rFont val="Times New Roman"/>
        <family val="1"/>
        <charset val="204"/>
      </rPr>
      <t xml:space="preserve"> № 19,62</t>
    </r>
  </si>
  <si>
    <r>
      <rPr>
        <sz val="7"/>
        <rFont val="Times New Roman"/>
        <family val="1"/>
        <charset val="204"/>
      </rPr>
      <t>АЗС Могойтуйской н/б № 116</t>
    </r>
  </si>
  <si>
    <r>
      <rPr>
        <sz val="7"/>
        <rFont val="Times New Roman"/>
        <family val="1"/>
        <charset val="204"/>
      </rPr>
      <t>АЗС'Мого йтуйской н/б № 42</t>
    </r>
  </si>
  <si>
    <r>
      <rPr>
        <sz val="7"/>
        <rFont val="Times New Roman"/>
        <family val="1"/>
        <charset val="204"/>
      </rPr>
      <t>АЗС Могойтуйской н/б № 11,18</t>
    </r>
  </si>
  <si>
    <r>
      <rPr>
        <sz val="7"/>
        <rFont val="Times New Roman"/>
        <family val="1"/>
        <charset val="204"/>
      </rPr>
      <t>АЗС Могойтуйской н/б № 17,75</t>
    </r>
  </si>
  <si>
    <r>
      <rPr>
        <sz val="7"/>
        <rFont val="Times New Roman"/>
        <family val="1"/>
        <charset val="204"/>
      </rPr>
      <t>АЗС Могойтуйской н/б №41</t>
    </r>
  </si>
  <si>
    <r>
      <rPr>
        <sz val="7"/>
        <rFont val="Times New Roman"/>
        <family val="1"/>
        <charset val="204"/>
      </rPr>
      <t>АЗС Могойтуйской н/б №16 &lt;</t>
    </r>
  </si>
  <si>
    <r>
      <rPr>
        <sz val="7"/>
        <rFont val="Times New Roman"/>
        <family val="1"/>
        <charset val="204"/>
      </rPr>
      <t>АЗС Могойтуская.н/б №69- [</t>
    </r>
  </si>
  <si>
    <r>
      <rPr>
        <sz val="7"/>
        <rFont val="Times New Roman"/>
        <family val="1"/>
        <charset val="204"/>
      </rPr>
      <t>АЗС Борзинской н/б № 29,90,113</t>
    </r>
  </si>
  <si>
    <r>
      <rPr>
        <sz val="7"/>
        <rFont val="Times New Roman"/>
        <family val="1"/>
        <charset val="204"/>
      </rPr>
      <t>АЗС Борзинской н/б'№ 28,64,115</t>
    </r>
  </si>
  <si>
    <r>
      <rPr>
        <sz val="7"/>
        <rFont val="Times New Roman"/>
        <family val="1"/>
        <charset val="204"/>
      </rPr>
      <t>АЗС Борзинской н/б № 63,102,105</t>
    </r>
  </si>
  <si>
    <r>
      <rPr>
        <sz val="7"/>
        <rFont val="Times New Roman"/>
        <family val="1"/>
        <charset val="204"/>
      </rPr>
      <t>АЗС Борзинской н/б №35</t>
    </r>
  </si>
  <si>
    <r>
      <rPr>
        <sz val="7"/>
        <rFont val="Times New Roman"/>
        <family val="1"/>
        <charset val="204"/>
      </rPr>
      <t>АЗС Нерчинска** н/б № 44,52,76,112,121,32,79</t>
    </r>
  </si>
  <si>
    <r>
      <rPr>
        <sz val="7"/>
        <rFont val="Times New Roman"/>
        <family val="1"/>
        <charset val="204"/>
      </rPr>
      <t>АЗС Нерчинской н/б № 21 ;</t>
    </r>
  </si>
  <si>
    <r>
      <rPr>
        <sz val="7"/>
        <rFont val="Times New Roman"/>
        <family val="1"/>
        <charset val="204"/>
      </rPr>
      <t>АЗС Нерчинском н/б № 95</t>
    </r>
  </si>
  <si>
    <r>
      <rPr>
        <sz val="7"/>
        <rFont val="Times New Roman"/>
        <family val="1"/>
        <charset val="204"/>
      </rPr>
      <t>АЗС.Нерчинской н/б № 24,94</t>
    </r>
  </si>
  <si>
    <r>
      <rPr>
        <sz val="7"/>
        <rFont val="Times New Roman"/>
        <family val="1"/>
        <charset val="204"/>
      </rPr>
      <t>АЗС Нерчинской н/б № 37, 50</t>
    </r>
  </si>
  <si>
    <r>
      <rPr>
        <sz val="7"/>
        <rFont val="Times New Roman"/>
        <family val="1"/>
        <charset val="204"/>
      </rPr>
      <t>АЗС Нерчинской н/б № 13,73</t>
    </r>
  </si>
  <si>
    <r>
      <rPr>
        <sz val="7"/>
        <rFont val="Times New Roman"/>
        <family val="1"/>
        <charset val="204"/>
      </rPr>
      <t>АЗС Нерчинской н/б № 109,23</t>
    </r>
  </si>
  <si>
    <r>
      <rPr>
        <sz val="7"/>
        <rFont val="Times New Roman"/>
        <family val="1"/>
        <charset val="204"/>
      </rPr>
      <t>АЗС Нерчинской н/б № 22</t>
    </r>
  </si>
  <si>
    <r>
      <rPr>
        <sz val="7"/>
        <rFont val="Times New Roman"/>
        <family val="1"/>
        <charset val="204"/>
      </rPr>
      <t>АЗС Нерчинской н/б № 46</t>
    </r>
  </si>
  <si>
    <r>
      <rPr>
        <sz val="7"/>
        <rFont val="Times New Roman"/>
        <family val="1"/>
        <charset val="204"/>
      </rPr>
      <t>АЗС Нерчинской н/б № 74</t>
    </r>
  </si>
  <si>
    <r>
      <rPr>
        <sz val="7"/>
        <rFont val="Times New Roman"/>
        <family val="1"/>
        <charset val="204"/>
      </rPr>
      <t>АЗС Нерчинской н/б №114.</t>
    </r>
  </si>
  <si>
    <r>
      <rPr>
        <sz val="7"/>
        <rFont val="Times New Roman"/>
        <family val="1"/>
        <charset val="204"/>
      </rPr>
      <t>АЗС Нерчинской н/б № 61</t>
    </r>
  </si>
  <si>
    <r>
      <rPr>
        <sz val="7"/>
        <rFont val="Times New Roman"/>
        <family val="1"/>
        <charset val="204"/>
      </rPr>
      <t>АЗС Дссзтуйской н/б №31, 38, 40,119</t>
    </r>
  </si>
  <si>
    <r>
      <rPr>
        <sz val="7"/>
        <rFont val="Times New Roman"/>
        <family val="1"/>
        <charset val="204"/>
      </rPr>
      <t>АЗС Досатуйской н/б №25,45,56, 26,39 |</t>
    </r>
  </si>
  <si>
    <t>Согласно письму Нефтемаркета от 11.04.2019 года № 04/299</t>
  </si>
  <si>
    <t>№АЗС</t>
  </si>
  <si>
    <t>средняя цена с НДС</t>
  </si>
  <si>
    <t>средняя цена без НДС</t>
  </si>
  <si>
    <t>по расчету АО "ЗабТЭК"</t>
  </si>
  <si>
    <t>Сумма недополученной выручки, руб.</t>
  </si>
  <si>
    <t xml:space="preserve">бюдж </t>
  </si>
  <si>
    <t>проси</t>
  </si>
  <si>
    <t>тариф на ЭОТе</t>
  </si>
  <si>
    <t>не на ЭОТе</t>
  </si>
  <si>
    <t>выручка</t>
  </si>
  <si>
    <t>выруска</t>
  </si>
  <si>
    <t>затраты на 2 пол</t>
  </si>
  <si>
    <t>Фактические данные 2018 год</t>
  </si>
  <si>
    <t>Утверждено в тарифе 2018 год</t>
  </si>
  <si>
    <t>По расчету предприятия 2020 год</t>
  </si>
  <si>
    <t>Среднегодовой экономически обоснованный тариф, руб./куб.м</t>
  </si>
  <si>
    <t>Фактические данные (2018 год)</t>
  </si>
  <si>
    <t xml:space="preserve"> Утверждено в тарифе на 2018 год</t>
  </si>
  <si>
    <t>По расчету предприятия (2020 год)</t>
  </si>
  <si>
    <t>уровень благоустройства 2</t>
  </si>
  <si>
    <t>уровень благоустройства 3</t>
  </si>
  <si>
    <t>уровень благоустройства 4</t>
  </si>
  <si>
    <t>Расчет тарифов на услуги водоснабжения, оказываемые потребителям</t>
  </si>
  <si>
    <t>Утверждено приказом РСТ (2018 год)</t>
  </si>
  <si>
    <t>9 мес</t>
  </si>
  <si>
    <t>Натуральные показатели по водоснабжению (теплоноситель) на 2019 год</t>
  </si>
  <si>
    <t>Калькуляция себестоимости водоснабжения (теплоноситель) на 2019 год</t>
  </si>
  <si>
    <t>Гараж</t>
  </si>
  <si>
    <t>Утверждено в тарифе на 2019 год - приказ РСТ Забайкльского края от 07 декабря 2018 года № 580-НПА</t>
  </si>
  <si>
    <t>Население, проживающее в жилых домах, оборудованных сидячими ваннами</t>
  </si>
  <si>
    <t>Население, проживающее в общежитиях с общими душевыми</t>
  </si>
  <si>
    <t>ИПГ</t>
  </si>
  <si>
    <t>Штатное расписание на 2019 год</t>
  </si>
  <si>
    <t xml:space="preserve">Цех </t>
  </si>
  <si>
    <t>Коэфициент</t>
  </si>
  <si>
    <t>Ночные         (40 %)</t>
  </si>
  <si>
    <t>Доплата за работу в учреждениях УИС- 50%</t>
  </si>
  <si>
    <t>Доплата за особенности деятельности УИС - 20%</t>
  </si>
  <si>
    <t xml:space="preserve">Надбавка за непрерывную работу (выслуга лет) 25%         </t>
  </si>
  <si>
    <t>Классность, 25%</t>
  </si>
  <si>
    <t>Надбавка за сложность, напряженность, 2,5%</t>
  </si>
  <si>
    <t>Премия</t>
  </si>
  <si>
    <t>Северная надбавка 30%</t>
  </si>
  <si>
    <t>Районный коэффициент 40%</t>
  </si>
  <si>
    <t>Итого в месяц на человека</t>
  </si>
  <si>
    <t>ЕДВ</t>
  </si>
  <si>
    <t>Материальная помощь</t>
  </si>
  <si>
    <t>Всего ФОТ</t>
  </si>
  <si>
    <t>АУП</t>
  </si>
  <si>
    <t>экономист</t>
  </si>
  <si>
    <t>Водитель</t>
  </si>
  <si>
    <t xml:space="preserve">Машинист кочегар </t>
  </si>
  <si>
    <t xml:space="preserve">Слесарь </t>
  </si>
  <si>
    <t>Рабочий</t>
  </si>
  <si>
    <t>ЦТАО ФКУ ИК-2 УФСИН России по Забайкальскому краю</t>
  </si>
  <si>
    <t>Расчет тарифов на тепловую энергию (мощность), поставляемую потребителям на 2020 год</t>
  </si>
  <si>
    <t>Дефляторы на период концессионного соглашения в соответствии с Прогнозом СЭР РФ на 2021 год и на плановый период 2022 и 2023 годов (размещен на сайте Минэконом РФ 26.09.2020 г.)</t>
  </si>
  <si>
    <t>ИПЦ</t>
  </si>
  <si>
    <t>УГОЛЬ</t>
  </si>
  <si>
    <t>КУ</t>
  </si>
  <si>
    <t>Э/Э для всех категорий потребителей на розничном рынке, исключая население</t>
  </si>
  <si>
    <t>*Индекс потребительских цен (в среднем за год к предыдущему году), определенный в базовом варианте прогноза социально-экономического развития Российской Федерации (далее - индекс потребительских цен). В случае если срок долгосрочного периода регулирования тарифов превышает срок, на который установлен индекс потребительских цен, применяется индекс потребительских цен, установленный в прогнозе социально-экономического развития на последний год его действия;</t>
  </si>
  <si>
    <t>Долгосрочные параметры государственного регулирования цен (тарифов), не являющиеся критериями конкурса</t>
  </si>
  <si>
    <t xml:space="preserve">Объем полезного отпуска тепловой энергии (мощности) </t>
  </si>
  <si>
    <t xml:space="preserve">Цены на энергетические ресурсы </t>
  </si>
  <si>
    <t xml:space="preserve">Потери и удельное потребление энергетических ресурсов на единицу объема полезного отпуска тепловой энергии (мощности) </t>
  </si>
  <si>
    <t>Величина неподконтрольных расходов</t>
  </si>
  <si>
    <t>Предельные (минимальные и (или) максимальные) значения критериев конкурса</t>
  </si>
  <si>
    <t xml:space="preserve">Предельный (максимальный) рост необходимой валовой выручки </t>
  </si>
  <si>
    <t>индекс эффективности операционных расходов</t>
  </si>
  <si>
    <t>уровень надежности теплоснабжения</t>
  </si>
  <si>
    <t xml:space="preserve"> уголь</t>
  </si>
  <si>
    <t>электрическая энергия</t>
  </si>
  <si>
    <t>потери тепловой энергии</t>
  </si>
  <si>
    <t>базовый уровень операционных расходов</t>
  </si>
  <si>
    <t>показатели энергосбережения и энергетической эффективности</t>
  </si>
  <si>
    <t>нормативный уровень прибыли</t>
  </si>
  <si>
    <t>тепловых сетей</t>
  </si>
  <si>
    <t>источников тепловой энергии</t>
  </si>
  <si>
    <t>удельный расход топлива</t>
  </si>
  <si>
    <t>отношение величины технологических потерь тепловой энергии к материальной характеристике тепловой сети</t>
  </si>
  <si>
    <t>удельный расход холодной воды</t>
  </si>
  <si>
    <t>Ед. измер.</t>
  </si>
  <si>
    <t>ед.</t>
  </si>
  <si>
    <t>Гкал/год</t>
  </si>
  <si>
    <t>руб./тнт (без НДС)</t>
  </si>
  <si>
    <t>руб./кВтч (без НДС) - НН</t>
  </si>
  <si>
    <t>руб./кВтч (без НДС) - CH 2</t>
  </si>
  <si>
    <t>руб./м3 (без НДС)</t>
  </si>
  <si>
    <t>% к отпуску ТЭ в сеть</t>
  </si>
  <si>
    <t>% к ПО ТЭ</t>
  </si>
  <si>
    <t>кг.у.т/Гкал</t>
  </si>
  <si>
    <t>кгнт/Гкал</t>
  </si>
  <si>
    <t>кВтч/Гкал</t>
  </si>
  <si>
    <t>м3/Гкал</t>
  </si>
  <si>
    <t>тыс. руб.</t>
  </si>
  <si>
    <t>Гкал/м2</t>
  </si>
  <si>
    <t>*Для осуществления тарифного регулирования, необходимо представить подтверждающие документы размера затрат, связанных с производством и реализацией продукции (услуг) по регулируемым видам деятельности, величина которых зависит от деятельности конкретной регулируемой организации. В случае не предоставления указанных документов в орган регулирования, базовый уровень операционных расходов при формировании тарифа может быть изменен в соответствии с законодательством о регулировании цен (тарифов)</t>
  </si>
  <si>
    <t>Сведения о долгосрочных параметрах регулирования* в отношении объектов теплоснабжения, расположенных по адресу: Забайкальский край,  Карымский район, сельское поселение "Тыргетуйское" (с.Шара-Горохон)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</si>
</sst>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2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#,##0.0"/>
    <numFmt numFmtId="170" formatCode="&quot;$&quot;#,##0_);[Red]\(&quot;$&quot;#,##0\)"/>
    <numFmt numFmtId="171" formatCode="#\ ##0.000"/>
    <numFmt numFmtId="172" formatCode="General_)"/>
    <numFmt numFmtId="173" formatCode="##,##0.000"/>
    <numFmt numFmtId="174" formatCode="0.0"/>
    <numFmt numFmtId="175" formatCode="#,##0.000"/>
    <numFmt numFmtId="176" formatCode="0.000"/>
    <numFmt numFmtId="177" formatCode="#,##0.0000"/>
    <numFmt numFmtId="178" formatCode="_-* #,##0.00[$€-1]_-;\-* #,##0.00[$€-1]_-;_-* &quot;-&quot;??[$€-1]_-"/>
    <numFmt numFmtId="179" formatCode="0.0000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.##0\.00"/>
    <numFmt numFmtId="183" formatCode="#\.00"/>
    <numFmt numFmtId="184" formatCode="000"/>
    <numFmt numFmtId="185" formatCode="_(* #,##0_);_(* \(#,##0\);_(* &quot;-&quot;??_);_(@_)"/>
    <numFmt numFmtId="186" formatCode="#,##0;[Red]#,##0"/>
    <numFmt numFmtId="187" formatCode="&quot;\&quot;#,##0;[Red]\-&quot;\&quot;#,##0"/>
    <numFmt numFmtId="188" formatCode="\£#,##0_);\(\£#,##0\)"/>
    <numFmt numFmtId="189" formatCode="\?#,##0_);\(\?#,##0\)"/>
    <numFmt numFmtId="190" formatCode="&quot;error&quot;;&quot;error&quot;;&quot;OK&quot;;&quot;  &quot;@"/>
    <numFmt numFmtId="191" formatCode="0000"/>
    <numFmt numFmtId="192" formatCode="_(* #,##0_);_(* \(#,##0\);_(* &quot;-&quot;_);_(@_)"/>
    <numFmt numFmtId="193" formatCode="_(* #,##0.00_);[Red]_(* \(#,##0.00\);_(* &quot;-&quot;??_);_(@_)"/>
    <numFmt numFmtId="194" formatCode="&quot;$&quot;#,##0\ ;\(&quot;$&quot;#,##0\)"/>
    <numFmt numFmtId="195" formatCode="dd\ mmm\ yyyy_);;;&quot;  &quot;@"/>
    <numFmt numFmtId="196" formatCode="#,##0_);\(#,##0\);&quot;- &quot;;&quot;  &quot;@"/>
    <numFmt numFmtId="197" formatCode="0.0\x"/>
    <numFmt numFmtId="198" formatCode="_([$€-2]* #,##0.00_);_([$€-2]* \(#,##0.00\);_([$€-2]* &quot;-&quot;??_)"/>
    <numFmt numFmtId="199" formatCode="_-* #,##0\ _F_B_-;\-* #,##0\ _F_B_-;_-* &quot;-&quot;\ _F_B_-;_-@_-"/>
    <numFmt numFmtId="200" formatCode="_-* #,##0.00\ _F_B_-;\-* #,##0.00\ _F_B_-;_-* &quot;-&quot;??\ _F_B_-;_-@_-"/>
    <numFmt numFmtId="201" formatCode="#,##0.0000_);\(#,##0.0000\);&quot;- &quot;;&quot;  &quot;@"/>
    <numFmt numFmtId="202" formatCode="_(* #,##0.00_);_(* \(#,##0.00\);_(* &quot;-&quot;??_);_(@_)"/>
    <numFmt numFmtId="203" formatCode="#,##0.0_);[Red]\(#,##0.0\)"/>
    <numFmt numFmtId="204" formatCode="_-* #,##0_-;_-* #,##0\-;_-* &quot;-&quot;_-;_-@_-"/>
    <numFmt numFmtId="205" formatCode="_-* #,##0.00_-;_-* #,##0.00\-;_-* &quot;-&quot;??_-;_-@_-"/>
    <numFmt numFmtId="206" formatCode="_-* #,##0\ _$_-;\-* #,##0\ _$_-;_-* &quot;-&quot;\ _$_-;_-@_-"/>
    <numFmt numFmtId="207" formatCode="_-* #,##0.00\ _$_-;\-* #,##0.00\ _$_-;_-* &quot;-&quot;??\ _$_-;_-@_-"/>
    <numFmt numFmtId="208" formatCode="_-* #,##0\ &quot;$&quot;_-;\-* #,##0\ &quot;$&quot;_-;_-* &quot;-&quot;\ &quot;$&quot;_-;_-@_-"/>
    <numFmt numFmtId="209" formatCode="_-* #,##0.00\ &quot;$&quot;_-;\-* #,##0.00\ &quot;$&quot;_-;_-* &quot;-&quot;??\ &quot;$&quot;_-;_-@_-"/>
    <numFmt numFmtId="210" formatCode="_(* #,##0.000_);[Red]_(* \(#,##0.000\);_(* &quot;-&quot;??_);_(@_)"/>
    <numFmt numFmtId="211" formatCode="&quot;$&quot;#,##0.0_);\(&quot;$&quot;#,##0.0\)"/>
    <numFmt numFmtId="212" formatCode="0.00\x"/>
    <numFmt numFmtId="213" formatCode="_-* #,##0\ &quot;FB&quot;_-;\-* #,##0\ &quot;FB&quot;_-;_-* &quot;-&quot;\ &quot;FB&quot;_-;_-@_-"/>
    <numFmt numFmtId="214" formatCode="_-* #,##0.00\ &quot;FB&quot;_-;\-* #,##0.00\ &quot;FB&quot;_-;_-* &quot;-&quot;??\ &quot;FB&quot;_-;_-@_-"/>
    <numFmt numFmtId="215" formatCode="_-&quot;F&quot;\ * #,##0_-;_-&quot;F&quot;\ * #,##0\-;_-&quot;F&quot;\ * &quot;-&quot;_-;_-@_-"/>
    <numFmt numFmtId="216" formatCode="_-&quot;F&quot;\ * #,##0.00_-;_-&quot;F&quot;\ * #,##0.00\-;_-&quot;F&quot;\ * &quot;-&quot;??_-;_-@_-"/>
    <numFmt numFmtId="217" formatCode="\¥#,##0_);\(\¥#,##0\)"/>
    <numFmt numFmtId="218" formatCode=";;&quot;zero&quot;;&quot;  &quot;@"/>
    <numFmt numFmtId="219" formatCode="#,##0\т"/>
    <numFmt numFmtId="220" formatCode="0_)"/>
    <numFmt numFmtId="221" formatCode="[$-F800]dddd\,\ mmmm\ dd\,\ yyyy"/>
    <numFmt numFmtId="222" formatCode="0.0%_);\(0.0%\)"/>
    <numFmt numFmtId="223" formatCode="#,##0.0_);\(#,##0.0\)"/>
    <numFmt numFmtId="224" formatCode="#,##0_);[Red]\(#,##0\)"/>
    <numFmt numFmtId="225" formatCode="#,##0;\(#,##0\)"/>
    <numFmt numFmtId="226" formatCode="#\."/>
    <numFmt numFmtId="227" formatCode="@\ *."/>
    <numFmt numFmtId="228" formatCode="000000"/>
    <numFmt numFmtId="229" formatCode="_-* #,##0&quot;đ.&quot;_-;\-* #,##0&quot;đ.&quot;_-;_-* &quot;-&quot;&quot;đ.&quot;_-;_-@_-"/>
    <numFmt numFmtId="230" formatCode="_-* #,##0.00&quot;đ.&quot;_-;\-* #,##0.00&quot;đ.&quot;_-;_-* &quot;-&quot;??&quot;đ.&quot;_-;_-@_-"/>
    <numFmt numFmtId="231" formatCode="0.0_)"/>
    <numFmt numFmtId="232" formatCode="#,##0_);[Red]\(#,##0\);&quot;-&quot;_);[Blue]&quot;Error-&quot;@"/>
    <numFmt numFmtId="233" formatCode="&quot;fl&quot;#,##0_);\(&quot;fl&quot;#,##0\)"/>
    <numFmt numFmtId="234" formatCode="&quot;fl&quot;#,##0_);[Red]\(&quot;fl&quot;#,##0\)"/>
    <numFmt numFmtId="235" formatCode="_(* #,##0.0_);_(* \(#,##0.00\);_(* &quot;-&quot;??_);_(@_)"/>
    <numFmt numFmtId="236" formatCode="&quot;fl&quot;#,##0.00_);\(&quot;fl&quot;#,##0.00\)"/>
    <numFmt numFmtId="237" formatCode="##,#0_;\(#,##0\);&quot;-&quot;??_);@"/>
    <numFmt numFmtId="238" formatCode="*(#,##0\);*#\,##0_);&quot;-&quot;??_);@"/>
    <numFmt numFmtId="239" formatCode="_*\(#,##0\);_*#,##0_);&quot;-&quot;??_);@"/>
    <numFmt numFmtId="240" formatCode="* \(#,##0\);* #,##0_);&quot;-&quot;??_);@"/>
    <numFmt numFmtId="241" formatCode="#,##0_);\(#,##0\);&quot;-&quot;??_);@"/>
    <numFmt numFmtId="242" formatCode="* #,##0_);* \(#,##0\);&quot;-&quot;??_);@"/>
    <numFmt numFmtId="243" formatCode="\$#,##0\ ;\(\$#,##0\)"/>
    <numFmt numFmtId="244" formatCode="dd\.mm\.yyyy&quot;г.&quot;"/>
    <numFmt numFmtId="245" formatCode="_-* #,##0\ _D_M_-;\-* #,##0\ _D_M_-;_-* &quot;-&quot;\ _D_M_-;_-@_-"/>
    <numFmt numFmtId="246" formatCode="_-* #,##0.00\ _D_M_-;\-* #,##0.00\ _D_M_-;_-* &quot;-&quot;??\ _D_M_-;_-@_-"/>
    <numFmt numFmtId="247" formatCode="_-* #,##0\ _F_-;\-* #,##0\ _F_-;_-* &quot;-&quot;\ _F_-;_-@_-"/>
    <numFmt numFmtId="248" formatCode="_-* #,##0.00\ _F_-;\-* #,##0.00\ _F_-;_-* &quot;-&quot;??\ _F_-;_-@_-"/>
    <numFmt numFmtId="249" formatCode="&quot;Да&quot;;&quot;Да&quot;;&quot;Нет&quot;"/>
    <numFmt numFmtId="250" formatCode="_-* #,##0.00_р_._-;\-* #,##0.00_р_._-;_-* \-??_р_._-;_-@_-"/>
    <numFmt numFmtId="251" formatCode="#,##0.0;\(#,##0.0\)"/>
    <numFmt numFmtId="252" formatCode="#,##0_ ;[Red]\-#,##0\ "/>
    <numFmt numFmtId="253" formatCode="#,##0_);[Blue]\(#,##0\)"/>
    <numFmt numFmtId="254" formatCode="_-* #,##0\ _P_t_s_-;\-* #,##0\ _P_t_s_-;_-* &quot;-&quot;\ _P_t_s_-;_-@_-"/>
    <numFmt numFmtId="255" formatCode="_-* #,##0.00\ _P_t_s_-;\-* #,##0.00\ _P_t_s_-;_-* &quot;-&quot;??\ _P_t_s_-;_-@_-"/>
    <numFmt numFmtId="256" formatCode="#,##0__\ \ \ \ "/>
    <numFmt numFmtId="257" formatCode="_ * #,##0_)&quot;F&quot;_ ;_ * \(#,##0\)&quot;F&quot;_ ;_ * &quot;-&quot;_)&quot;F&quot;_ ;_ @_ "/>
    <numFmt numFmtId="258" formatCode="_ * #,##0.00_)&quot;F&quot;_ ;_ * \(#,##0.00\)&quot;F&quot;_ ;_ * &quot;-&quot;??_)&quot;F&quot;_ ;_ @_ "/>
    <numFmt numFmtId="259" formatCode="#,##0.00&quot;т.р.&quot;;\-#,##0.00&quot;т.р.&quot;"/>
    <numFmt numFmtId="260" formatCode="#,##0.0;[Red]#,##0.0"/>
    <numFmt numFmtId="261" formatCode="_-* #,##0_đ_._-;\-* #,##0_đ_._-;_-* &quot;-&quot;_đ_._-;_-@_-"/>
    <numFmt numFmtId="262" formatCode="_-* #,##0.00_đ_._-;\-* #,##0.00_đ_._-;_-* &quot;-&quot;??_đ_._-;_-@_-"/>
    <numFmt numFmtId="263" formatCode="_-* #,##0_ð_._-;\-* #,##0_ð_._-;_-* &quot;-&quot;_ð_._-;_-@_-"/>
    <numFmt numFmtId="264" formatCode="0.00000%"/>
    <numFmt numFmtId="265" formatCode="_-* #,##0.00_ð_._-;\-* #,##0.00_ð_._-;_-* &quot;-&quot;??_ð_._-;_-@_-"/>
    <numFmt numFmtId="266" formatCode="0.0000000%"/>
    <numFmt numFmtId="267" formatCode="_-* #,##0_?_._-;\-* #,##0_?_._-;_-* &quot;-&quot;_?_._-;_-@_-"/>
    <numFmt numFmtId="268" formatCode="\(#,##0.0\)"/>
    <numFmt numFmtId="269" formatCode="#,##0\ &quot;?.&quot;;\-#,##0\ &quot;?.&quot;"/>
    <numFmt numFmtId="270" formatCode="0.0_)%;\(0.0\)%"/>
    <numFmt numFmtId="271" formatCode="0.00_)%;\(0.00\)%"/>
    <numFmt numFmtId="272" formatCode="0%_);\(0%\)"/>
    <numFmt numFmtId="273" formatCode="\60\4\7\:"/>
    <numFmt numFmtId="274" formatCode="* \(#,##0.0\);* #,##0.0_);&quot;-&quot;??_);@"/>
    <numFmt numFmtId="275" formatCode="* \(#,##0.00\);* #,##0.00_);&quot;-&quot;??_);@"/>
    <numFmt numFmtId="276" formatCode="_(* \(#,##0.0\);_(* #,##0.0_);_(* &quot;-&quot;_);_(@_)"/>
    <numFmt numFmtId="277" formatCode="_(* \(#,##0.00\);_(* #,##0.00_);_(* &quot;-&quot;_);_(@_)"/>
    <numFmt numFmtId="278" formatCode="_(* \(#,##0.000\);_(* #,##0.000_);_(* &quot;-&quot;_);_(@_)"/>
    <numFmt numFmtId="279" formatCode="#,##0.000000;[Red]#,##0.000000"/>
    <numFmt numFmtId="280" formatCode="#,##0______;;&quot;------------      &quot;"/>
    <numFmt numFmtId="281" formatCode="_ * #,##0_ ;_ * \-#,##0_ ;_ * &quot;-&quot;??_ ;_ @_ "/>
    <numFmt numFmtId="282" formatCode="\g\ \=\ 0.0%;\g\ \=\ \-0.0%"/>
    <numFmt numFmtId="283" formatCode="0.0\x\ "/>
    <numFmt numFmtId="284" formatCode="&quot;fl&quot;#,##0.00_);[Red]\(&quot;fl&quot;#,##0.00\)"/>
    <numFmt numFmtId="285" formatCode="_(&quot;fl&quot;* #,##0_);_(&quot;fl&quot;* \(#,##0\);_(&quot;fl&quot;* &quot;-&quot;_);_(@_)"/>
    <numFmt numFmtId="286" formatCode="_-* #,##0\ &quot;Pts&quot;_-;\-* #,##0\ &quot;Pts&quot;_-;_-* &quot;-&quot;\ &quot;Pts&quot;_-;_-@_-"/>
    <numFmt numFmtId="287" formatCode="_(&quot;¤&quot;* #,##0_);_(&quot;¤&quot;* \(#,##0\);_(&quot;¤&quot;* &quot;-&quot;_);_(@_)"/>
    <numFmt numFmtId="288" formatCode="_(&quot;¤&quot;* #,##0.00_);_(&quot;¤&quot;* \(#,##0.00\);_(&quot;¤&quot;* &quot;-&quot;??_);_(@_)"/>
    <numFmt numFmtId="289" formatCode="&quot;$&quot;#,##0.00_);[Red]\(&quot;$&quot;#,##0.00\)"/>
    <numFmt numFmtId="290" formatCode="_ * #,##0_ ;_ * \(#,##0_ ;_ * &quot;-&quot;_ ;_ @_ "/>
    <numFmt numFmtId="291" formatCode="&quot;$&quot;#,##0.000000;[Red]&quot;$&quot;#,##0.000000"/>
    <numFmt numFmtId="292" formatCode="#,##0.0000000_$"/>
    <numFmt numFmtId="293" formatCode="&quot;$&quot;\ #,##0.00"/>
    <numFmt numFmtId="294" formatCode="_ * #,##0_ ;_ * \(#,##0_)\ ;_ * &quot;-&quot;_ ;_ @_ "/>
    <numFmt numFmtId="295" formatCode="&quot;$&quot;\ #,##0"/>
    <numFmt numFmtId="296" formatCode="&quot;$&quot;"/>
    <numFmt numFmtId="297" formatCode="_._.* #,##0_)_%;_._.* \(#,##0\)_%;_._.* \ _)_%"/>
    <numFmt numFmtId="298" formatCode="yyyy"/>
    <numFmt numFmtId="299" formatCode="yyyy\ &quot;год&quot;"/>
    <numFmt numFmtId="300" formatCode="#,##0\в"/>
    <numFmt numFmtId="301" formatCode="#,##0.000_ ;\-#,##0.000\ "/>
    <numFmt numFmtId="302" formatCode="#,##0.00_ ;[Red]\-#,##0.00\ "/>
    <numFmt numFmtId="303" formatCode="0.00000"/>
    <numFmt numFmtId="304" formatCode="#,##0.00000"/>
    <numFmt numFmtId="305" formatCode="#,##0.00_ ;\-#,##0.00\ "/>
  </numFmts>
  <fonts count="334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.5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i/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sz val="10"/>
      <color theme="7" tint="-0.249977111117893"/>
      <name val="Times New Roman"/>
      <family val="1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Courier"/>
      <family val="3"/>
    </font>
    <font>
      <sz val="10"/>
      <name val="Courier"/>
      <family val="3"/>
      <charset val="204"/>
    </font>
    <font>
      <sz val="1"/>
      <color indexed="8"/>
      <name val="Courier"/>
      <family val="3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2"/>
      <color indexed="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14"/>
      <name val="Arial"/>
      <family val="2"/>
      <charset val="204"/>
    </font>
    <font>
      <b/>
      <i/>
      <sz val="20"/>
      <name val="Arial"/>
      <family val="2"/>
    </font>
    <font>
      <b/>
      <i/>
      <sz val="20"/>
      <name val="Arial"/>
      <family val="2"/>
      <charset val="204"/>
    </font>
    <font>
      <b/>
      <sz val="16"/>
      <color indexed="9"/>
      <name val="Arial"/>
      <family val="2"/>
    </font>
    <font>
      <b/>
      <sz val="16"/>
      <color indexed="9"/>
      <name val="Arial"/>
      <family val="2"/>
      <charset val="204"/>
    </font>
    <font>
      <b/>
      <sz val="14"/>
      <name val="Arial"/>
      <family val="2"/>
    </font>
    <font>
      <b/>
      <i/>
      <sz val="22"/>
      <name val="Arial"/>
      <family val="2"/>
    </font>
    <font>
      <b/>
      <i/>
      <sz val="2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Tms Rmn"/>
    </font>
    <font>
      <sz val="10"/>
      <color indexed="8"/>
      <name val="Tms Rmn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sz val="12"/>
      <name val="Tms Rmn"/>
    </font>
    <font>
      <sz val="12"/>
      <name val="Tms Rmn"/>
      <charset val="204"/>
    </font>
    <font>
      <u val="singleAccounting"/>
      <sz val="10"/>
      <name val="Arial"/>
      <family val="2"/>
    </font>
    <font>
      <u val="singleAccounting"/>
      <sz val="10"/>
      <name val="Arial"/>
      <family val="2"/>
      <charset val="204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color indexed="12"/>
      <name val="Times New Roman"/>
      <family val="1"/>
      <charset val="204"/>
    </font>
    <font>
      <sz val="8"/>
      <name val="Palatino"/>
      <family val="1"/>
      <charset val="204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u val="doubleAccounting"/>
      <sz val="10"/>
      <name val="Arial"/>
      <family val="2"/>
    </font>
    <font>
      <u val="doubleAccounting"/>
      <sz val="10"/>
      <name val="Arial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i/>
      <sz val="1"/>
      <color indexed="8"/>
      <name val="Courier"/>
      <family val="3"/>
      <charset val="204"/>
    </font>
    <font>
      <sz val="7"/>
      <name val="Palatino"/>
      <family val="1"/>
    </font>
    <font>
      <sz val="7"/>
      <name val="Palatino"/>
      <family val="1"/>
      <charset val="204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10"/>
      <color indexed="17"/>
      <name val="Times New Roman"/>
      <family val="1"/>
      <charset val="204"/>
    </font>
    <font>
      <sz val="6"/>
      <color indexed="16"/>
      <name val="Palatino"/>
      <family val="1"/>
      <charset val="204"/>
    </font>
    <font>
      <b/>
      <sz val="12"/>
      <name val="Arial"/>
      <family val="2"/>
    </font>
    <font>
      <b/>
      <sz val="8"/>
      <name val="Palatino"/>
      <family val="1"/>
    </font>
    <font>
      <sz val="11"/>
      <name val="Arial Black"/>
      <family val="2"/>
    </font>
    <font>
      <sz val="11"/>
      <name val="Arial Black"/>
      <family val="2"/>
      <charset val="204"/>
    </font>
    <font>
      <i/>
      <sz val="14"/>
      <name val="Palatino"/>
      <family val="1"/>
    </font>
    <font>
      <i/>
      <sz val="14"/>
      <name val="Palatino"/>
      <family val="1"/>
      <charset val="204"/>
    </font>
    <font>
      <b/>
      <sz val="8"/>
      <name val="Palatino"/>
      <family val="1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b/>
      <u/>
      <sz val="16"/>
      <name val="Arial"/>
      <family val="2"/>
      <charset val="204"/>
    </font>
    <font>
      <sz val="11"/>
      <color indexed="52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8"/>
      <name val="Tahoma"/>
      <family val="2"/>
    </font>
    <font>
      <sz val="8"/>
      <name val="Tahoma"/>
      <family val="2"/>
      <charset val="204"/>
    </font>
    <font>
      <sz val="12"/>
      <name val="Times New Roman CE"/>
      <charset val="238"/>
    </font>
    <font>
      <sz val="10"/>
      <name val="Palatino"/>
      <family val="1"/>
    </font>
    <font>
      <sz val="10"/>
      <name val="Palatino"/>
      <family val="1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  <charset val="204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b/>
      <sz val="10"/>
      <color indexed="17"/>
      <name val="Arial"/>
      <family val="2"/>
    </font>
    <font>
      <b/>
      <sz val="10"/>
      <color indexed="17"/>
      <name val="Arial"/>
      <family val="2"/>
      <charset val="204"/>
    </font>
    <font>
      <b/>
      <sz val="10"/>
      <color indexed="13"/>
      <name val="Arial"/>
      <family val="2"/>
    </font>
    <font>
      <b/>
      <sz val="10"/>
      <color indexed="1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6"/>
      <name val="Helvetica-Black"/>
      <charset val="204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sz val="9.5"/>
      <color indexed="23"/>
      <name val="Helvetica-Black"/>
    </font>
    <font>
      <sz val="9.5"/>
      <color indexed="23"/>
      <name val="Helvetica-Black"/>
      <charset val="204"/>
    </font>
    <font>
      <sz val="10"/>
      <name val="Tms Rmn"/>
    </font>
    <font>
      <sz val="10"/>
      <name val="Tms Rmn"/>
      <charset val="204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b/>
      <sz val="9"/>
      <name val="Palatino"/>
      <family val="1"/>
      <charset val="204"/>
    </font>
    <font>
      <sz val="9"/>
      <color indexed="21"/>
      <name val="Helvetica-Black"/>
    </font>
    <font>
      <sz val="9"/>
      <color indexed="21"/>
      <name val="Helvetica-Black"/>
      <charset val="204"/>
    </font>
    <font>
      <b/>
      <sz val="10"/>
      <name val="Palatino"/>
      <family val="1"/>
    </font>
    <font>
      <sz val="9"/>
      <name val="Helvetica-Black"/>
    </font>
    <font>
      <sz val="9"/>
      <name val="Helvetica-Black"/>
      <charset val="204"/>
    </font>
    <font>
      <sz val="12"/>
      <color indexed="8"/>
      <name val="Palatino"/>
      <family val="1"/>
    </font>
    <font>
      <sz val="12"/>
      <color indexed="8"/>
      <name val="Palatino"/>
      <family val="1"/>
      <charset val="204"/>
    </font>
    <font>
      <sz val="11"/>
      <color indexed="8"/>
      <name val="Helvetica-Black"/>
    </font>
    <font>
      <sz val="11"/>
      <color indexed="8"/>
      <name val="Helvetica-Black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i/>
      <sz val="8"/>
      <name val="Helv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name val="Arial Cyr"/>
    </font>
    <font>
      <sz val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i/>
      <sz val="10"/>
      <name val="Courier"/>
      <family val="3"/>
    </font>
    <font>
      <sz val="14"/>
      <name val="Courier"/>
      <family val="3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"/>
      <color indexed="8"/>
      <name val="Courier"/>
      <family val="3"/>
    </font>
    <font>
      <sz val="9"/>
      <color indexed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9"/>
      <color indexed="8"/>
      <name val="Pragmatica"/>
      <charset val="204"/>
    </font>
    <font>
      <sz val="9"/>
      <name val="Arial Cyr"/>
      <family val="2"/>
      <charset val="204"/>
    </font>
    <font>
      <sz val="9"/>
      <name val="Times New Roman"/>
      <family val="1"/>
    </font>
    <font>
      <sz val="10"/>
      <color indexed="57"/>
      <name val="Wingdings"/>
      <charset val="2"/>
    </font>
    <font>
      <b/>
      <sz val="9"/>
      <color indexed="21"/>
      <name val="Arial CYR"/>
      <family val="2"/>
      <charset val="204"/>
    </font>
    <font>
      <sz val="10"/>
      <color indexed="24"/>
      <name val="Arial"/>
      <family val="2"/>
      <charset val="204"/>
    </font>
    <font>
      <b/>
      <u/>
      <sz val="10"/>
      <name val="Helv"/>
    </font>
    <font>
      <b/>
      <sz val="13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sz val="10"/>
      <name val="Baltica"/>
      <charset val="204"/>
    </font>
    <font>
      <sz val="9"/>
      <color indexed="17"/>
      <name val="Palatino"/>
      <family val="1"/>
    </font>
    <font>
      <b/>
      <u/>
      <sz val="7"/>
      <name val="Helv"/>
    </font>
    <font>
      <sz val="8"/>
      <name val="Arial"/>
      <family val="2"/>
    </font>
    <font>
      <sz val="9"/>
      <name val="Futura UBS Bk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i/>
      <sz val="12"/>
      <name val="Arial"/>
      <family val="2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9"/>
      <color indexed="12"/>
      <name val="Arial Cyr"/>
      <family val="2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Arial CE"/>
    </font>
    <font>
      <sz val="12"/>
      <name val="TimesET"/>
    </font>
    <font>
      <b/>
      <i/>
      <sz val="10"/>
      <name val="Arial"/>
      <family val="2"/>
      <charset val="204"/>
    </font>
    <font>
      <sz val="22"/>
      <name val="UBSHeadline"/>
      <family val="1"/>
    </font>
    <font>
      <sz val="12"/>
      <name val="Helv"/>
    </font>
    <font>
      <b/>
      <u/>
      <sz val="6"/>
      <name val="Helv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color indexed="9"/>
      <name val="Arial Cyr"/>
      <family val="2"/>
      <charset val="204"/>
    </font>
    <font>
      <b/>
      <sz val="10"/>
      <color indexed="10"/>
      <name val="Arial Cyr"/>
      <family val="2"/>
      <charset val="204"/>
    </font>
    <font>
      <i/>
      <sz val="8"/>
      <name val="Helvetica"/>
      <family val="2"/>
    </font>
    <font>
      <sz val="6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8"/>
      <color indexed="10"/>
      <name val="Helvetica"/>
      <family val="2"/>
    </font>
    <font>
      <sz val="8"/>
      <name val="Helvetica"/>
      <family val="2"/>
    </font>
    <font>
      <sz val="8"/>
      <color indexed="17"/>
      <name val="Helvetica"/>
      <family val="2"/>
    </font>
    <font>
      <b/>
      <sz val="9"/>
      <name val="Helvetica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11"/>
      <name val="Helvetica-Black"/>
    </font>
    <font>
      <b/>
      <sz val="10"/>
      <color indexed="10"/>
      <name val="Arial"/>
      <family val="2"/>
    </font>
    <font>
      <b/>
      <sz val="10"/>
      <name val="Baltica"/>
      <charset val="204"/>
    </font>
    <font>
      <b/>
      <sz val="9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10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2"/>
      <color indexed="22"/>
      <name val="Arial"/>
      <family val="2"/>
      <charset val="204"/>
    </font>
    <font>
      <sz val="9"/>
      <name val="Arial Cyr"/>
      <charset val="204"/>
    </font>
    <font>
      <sz val="10"/>
      <color rgb="FF006100"/>
      <name val="Arial Cyr"/>
      <family val="2"/>
      <charset val="204"/>
    </font>
    <font>
      <sz val="11"/>
      <color theme="1"/>
      <name val="Times New Roman"/>
      <family val="1"/>
      <charset val="204"/>
    </font>
    <font>
      <u/>
      <sz val="7"/>
      <color theme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6100"/>
      <name val="Times New Roman"/>
      <family val="2"/>
      <charset val="204"/>
    </font>
    <font>
      <sz val="10"/>
      <color theme="0" tint="-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8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  <fill>
      <patternFill patternType="lightDown">
        <fgColor indexed="42"/>
      </patternFill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833">
    <xf numFmtId="0" fontId="0" fillId="0" borderId="0"/>
    <xf numFmtId="0" fontId="9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0" fontId="15" fillId="0" borderId="0" applyFont="0" applyBorder="0" applyAlignment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166" fontId="17" fillId="0" borderId="0">
      <protection locked="0"/>
    </xf>
    <xf numFmtId="0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0">
      <protection locked="0"/>
    </xf>
    <xf numFmtId="166" fontId="17" fillId="0" borderId="0">
      <protection locked="0"/>
    </xf>
    <xf numFmtId="0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0">
      <protection locked="0"/>
    </xf>
    <xf numFmtId="166" fontId="17" fillId="0" borderId="0">
      <protection locked="0"/>
    </xf>
    <xf numFmtId="0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7">
      <protection locked="0"/>
    </xf>
    <xf numFmtId="170" fontId="19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/>
    <xf numFmtId="171" fontId="21" fillId="0" borderId="0" applyProtection="0">
      <alignment horizontal="justify" vertical="top"/>
      <protection locked="0"/>
    </xf>
    <xf numFmtId="0" fontId="22" fillId="0" borderId="0"/>
    <xf numFmtId="0" fontId="23" fillId="0" borderId="0" applyNumberFormat="0">
      <alignment horizontal="left"/>
    </xf>
    <xf numFmtId="172" fontId="24" fillId="0" borderId="8">
      <protection locked="0"/>
    </xf>
    <xf numFmtId="0" fontId="25" fillId="0" borderId="9" applyBorder="0">
      <alignment horizontal="center" vertical="center" wrapText="1"/>
    </xf>
    <xf numFmtId="172" fontId="26" fillId="5" borderId="8"/>
    <xf numFmtId="4" fontId="27" fillId="6" borderId="1" applyBorder="0">
      <alignment horizontal="right"/>
    </xf>
    <xf numFmtId="173" fontId="24" fillId="0" borderId="0" applyFont="0" applyProtection="0">
      <alignment horizontal="right" vertical="center" wrapText="1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6" fillId="0" borderId="0"/>
    <xf numFmtId="0" fontId="11" fillId="0" borderId="0"/>
    <xf numFmtId="0" fontId="15" fillId="0" borderId="0"/>
    <xf numFmtId="0" fontId="15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Border="0" applyAlignment="0"/>
    <xf numFmtId="4" fontId="27" fillId="7" borderId="0" applyBorder="0">
      <alignment horizontal="right"/>
    </xf>
    <xf numFmtId="166" fontId="17" fillId="0" borderId="0">
      <protection locked="0"/>
    </xf>
    <xf numFmtId="0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0">
      <protection locked="0"/>
    </xf>
    <xf numFmtId="0" fontId="29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6" fillId="7" borderId="0" applyFill="0">
      <alignment wrapText="1"/>
    </xf>
    <xf numFmtId="174" fontId="37" fillId="6" borderId="10" applyNumberFormat="0" applyBorder="0" applyAlignment="0">
      <alignment vertical="center"/>
      <protection locked="0"/>
    </xf>
    <xf numFmtId="49" fontId="36" fillId="0" borderId="0">
      <alignment horizontal="center"/>
    </xf>
    <xf numFmtId="4" fontId="27" fillId="13" borderId="11" applyBorder="0">
      <alignment horizontal="right"/>
    </xf>
    <xf numFmtId="4" fontId="27" fillId="7" borderId="1" applyFont="0" applyBorder="0">
      <alignment horizontal="right"/>
    </xf>
    <xf numFmtId="49" fontId="27" fillId="0" borderId="0" applyBorder="0">
      <alignment vertical="top"/>
    </xf>
    <xf numFmtId="0" fontId="15" fillId="0" borderId="0"/>
    <xf numFmtId="0" fontId="39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49" fontId="27" fillId="0" borderId="0" applyBorder="0">
      <alignment vertical="top"/>
    </xf>
    <xf numFmtId="0" fontId="43" fillId="17" borderId="14" applyNumberFormat="0" applyAlignment="0"/>
    <xf numFmtId="0" fontId="44" fillId="20" borderId="14" applyNumberFormat="0" applyAlignment="0"/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49" fontId="27" fillId="0" borderId="0" applyBorder="0">
      <alignment vertical="top"/>
    </xf>
    <xf numFmtId="178" fontId="15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3" fillId="0" borderId="14" applyNumberFormat="0" applyAlignment="0">
      <protection locked="0"/>
    </xf>
    <xf numFmtId="0" fontId="43" fillId="0" borderId="14" applyNumberFormat="0" applyAlignment="0">
      <protection locked="0"/>
    </xf>
    <xf numFmtId="169" fontId="27" fillId="6" borderId="0">
      <protection locked="0"/>
    </xf>
    <xf numFmtId="175" fontId="27" fillId="6" borderId="0">
      <protection locked="0"/>
    </xf>
    <xf numFmtId="177" fontId="27" fillId="6" borderId="0">
      <protection locked="0"/>
    </xf>
    <xf numFmtId="0" fontId="43" fillId="15" borderId="14" applyAlignment="0">
      <alignment horizontal="left" vertical="center"/>
    </xf>
    <xf numFmtId="0" fontId="43" fillId="21" borderId="14" applyNumberFormat="0" applyAlignment="0"/>
    <xf numFmtId="0" fontId="43" fillId="17" borderId="14" applyNumberFormat="0" applyAlignment="0"/>
    <xf numFmtId="0" fontId="47" fillId="14" borderId="15" applyNumberFormat="0">
      <alignment horizontal="center" vertical="center"/>
    </xf>
    <xf numFmtId="0" fontId="47" fillId="14" borderId="15" applyNumberFormat="0">
      <alignment horizontal="center" vertical="center"/>
    </xf>
    <xf numFmtId="49" fontId="48" fillId="19" borderId="16" applyNumberFormat="0">
      <alignment horizontal="center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49" fontId="27" fillId="22" borderId="0" applyBorder="0">
      <alignment vertical="top"/>
    </xf>
    <xf numFmtId="0" fontId="11" fillId="0" borderId="0"/>
    <xf numFmtId="0" fontId="16" fillId="0" borderId="0"/>
    <xf numFmtId="0" fontId="62" fillId="0" borderId="0" applyFont="0" applyFill="0" applyBorder="0" applyAlignment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6" fillId="0" borderId="0"/>
    <xf numFmtId="0" fontId="24" fillId="0" borderId="0"/>
    <xf numFmtId="0" fontId="24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1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5" fillId="0" borderId="0"/>
    <xf numFmtId="0" fontId="45" fillId="0" borderId="0"/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15" fillId="0" borderId="0"/>
    <xf numFmtId="0" fontId="4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24" fillId="0" borderId="0"/>
    <xf numFmtId="0" fontId="63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45" fillId="0" borderId="0"/>
    <xf numFmtId="0" fontId="15" fillId="0" borderId="0"/>
    <xf numFmtId="0" fontId="45" fillId="0" borderId="0"/>
    <xf numFmtId="0" fontId="24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182" fontId="65" fillId="0" borderId="0">
      <protection locked="0"/>
    </xf>
    <xf numFmtId="183" fontId="65" fillId="0" borderId="0">
      <protection locked="0"/>
    </xf>
    <xf numFmtId="0" fontId="66" fillId="0" borderId="0">
      <protection locked="0"/>
    </xf>
    <xf numFmtId="0" fontId="65" fillId="0" borderId="0">
      <protection locked="0"/>
    </xf>
    <xf numFmtId="0" fontId="65" fillId="0" borderId="7">
      <protection locked="0"/>
    </xf>
    <xf numFmtId="0" fontId="63" fillId="0" borderId="0">
      <alignment vertical="center"/>
    </xf>
    <xf numFmtId="0" fontId="67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184" fontId="29" fillId="0" borderId="24" applyBorder="0"/>
    <xf numFmtId="0" fontId="19" fillId="23" borderId="0"/>
    <xf numFmtId="0" fontId="68" fillId="24" borderId="20" applyNumberFormat="0" applyFill="0" applyBorder="0" applyAlignment="0">
      <alignment horizontal="left"/>
    </xf>
    <xf numFmtId="0" fontId="34" fillId="24" borderId="0" applyNumberFormat="0" applyFill="0" applyBorder="0" applyAlignment="0"/>
    <xf numFmtId="0" fontId="69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1" fillId="25" borderId="0" applyNumberFormat="0" applyFill="0" applyBorder="0" applyAlignment="0"/>
    <xf numFmtId="0" fontId="72" fillId="0" borderId="0" applyNumberFormat="0" applyFill="0" applyBorder="0" applyAlignment="0"/>
    <xf numFmtId="0" fontId="73" fillId="0" borderId="0" applyNumberFormat="0" applyFill="0" applyBorder="0" applyAlignment="0"/>
    <xf numFmtId="0" fontId="74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6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8" fillId="0" borderId="0" applyNumberFormat="0" applyFill="0" applyBorder="0" applyAlignment="0"/>
    <xf numFmtId="0" fontId="35" fillId="0" borderId="0" applyNumberFormat="0" applyFill="0" applyBorder="0" applyAlignment="0"/>
    <xf numFmtId="0" fontId="78" fillId="27" borderId="6" applyNumberFormat="0" applyFill="0" applyBorder="0" applyAlignment="0"/>
    <xf numFmtId="0" fontId="35" fillId="27" borderId="6" applyNumberFormat="0" applyFill="0" applyBorder="0" applyAlignment="0"/>
    <xf numFmtId="0" fontId="79" fillId="0" borderId="25" applyNumberFormat="0" applyFill="0" applyBorder="0" applyAlignment="0"/>
    <xf numFmtId="0" fontId="80" fillId="0" borderId="25" applyNumberFormat="0" applyFill="0" applyBorder="0" applyAlignment="0"/>
    <xf numFmtId="0" fontId="78" fillId="0" borderId="0" applyNumberFormat="0" applyFill="0" applyBorder="0" applyAlignment="0"/>
    <xf numFmtId="0" fontId="35" fillId="0" borderId="0" applyNumberFormat="0" applyFill="0" applyBorder="0" applyAlignment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21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1" fillId="32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18" borderId="0" applyNumberFormat="0" applyBorder="0" applyAlignment="0" applyProtection="0"/>
    <xf numFmtId="0" fontId="81" fillId="30" borderId="0" applyNumberFormat="0" applyBorder="0" applyAlignment="0" applyProtection="0"/>
    <xf numFmtId="0" fontId="81" fillId="33" borderId="0" applyNumberFormat="0" applyBorder="0" applyAlignment="0" applyProtection="0"/>
    <xf numFmtId="0" fontId="81" fillId="35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4" borderId="0" applyNumberFormat="0" applyBorder="0" applyAlignment="0" applyProtection="0"/>
    <xf numFmtId="0" fontId="82" fillId="18" borderId="0" applyNumberFormat="0" applyBorder="0" applyAlignment="0" applyProtection="0"/>
    <xf numFmtId="0" fontId="82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22" fillId="0" borderId="0">
      <alignment horizontal="right"/>
    </xf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43" borderId="0" applyNumberFormat="0" applyBorder="0" applyAlignment="0" applyProtection="0"/>
    <xf numFmtId="185" fontId="16" fillId="0" borderId="0" applyFont="0" applyFill="0" applyBorder="0" applyProtection="0"/>
    <xf numFmtId="186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16" fillId="0" borderId="0"/>
    <xf numFmtId="0" fontId="8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63" fillId="44" borderId="0"/>
    <xf numFmtId="0" fontId="64" fillId="44" borderId="0"/>
    <xf numFmtId="0" fontId="88" fillId="44" borderId="0"/>
    <xf numFmtId="0" fontId="89" fillId="44" borderId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38" fontId="92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8" fontId="96" fillId="0" borderId="0" applyFont="0" applyFill="0" applyBorder="0" applyAlignment="0" applyProtection="0"/>
    <xf numFmtId="189" fontId="97" fillId="0" borderId="0" applyFont="0" applyFill="0" applyBorder="0" applyAlignment="0" applyProtection="0"/>
    <xf numFmtId="0" fontId="98" fillId="0" borderId="0"/>
    <xf numFmtId="0" fontId="99" fillId="0" borderId="0" applyFill="0" applyBorder="0" applyAlignment="0"/>
    <xf numFmtId="0" fontId="100" fillId="17" borderId="14" applyNumberFormat="0" applyAlignment="0" applyProtection="0"/>
    <xf numFmtId="0" fontId="16" fillId="45" borderId="0" applyNumberFormat="0" applyFont="0" applyBorder="0" applyAlignment="0"/>
    <xf numFmtId="0" fontId="10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190" fontId="85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02" fillId="46" borderId="27" applyNumberFormat="0" applyAlignment="0" applyProtection="0"/>
    <xf numFmtId="191" fontId="85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0" fontId="10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192" fontId="36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3" fontId="106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194" fontId="106" fillId="0" borderId="0" applyFont="0" applyFill="0" applyBorder="0" applyAlignment="0" applyProtection="0"/>
    <xf numFmtId="0" fontId="63" fillId="47" borderId="0"/>
    <xf numFmtId="0" fontId="64" fillId="47" borderId="0"/>
    <xf numFmtId="0" fontId="88" fillId="48" borderId="0"/>
    <xf numFmtId="0" fontId="89" fillId="48" borderId="0"/>
    <xf numFmtId="195" fontId="85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5" fillId="0" borderId="0" applyFont="0" applyFill="0" applyBorder="0" applyAlignment="0" applyProtection="0"/>
    <xf numFmtId="195" fontId="85" fillId="0" borderId="0" applyFont="0" applyFill="0" applyBorder="0" applyAlignment="0" applyProtection="0"/>
    <xf numFmtId="38" fontId="3" fillId="0" borderId="0" applyFont="0" applyFill="0" applyBorder="0" applyAlignment="0" applyProtection="0"/>
    <xf numFmtId="196" fontId="107" fillId="49" borderId="0" applyNumberFormat="0" applyBorder="0" applyAlignment="0" applyProtection="0"/>
    <xf numFmtId="196" fontId="108" fillId="49" borderId="0" applyNumberFormat="0" applyBorder="0" applyAlignment="0" applyProtection="0"/>
    <xf numFmtId="197" fontId="62" fillId="0" borderId="0" applyFont="0" applyFill="0" applyBorder="0" applyAlignment="0" applyProtection="0"/>
    <xf numFmtId="0" fontId="39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9" fillId="0" borderId="0" applyFill="0" applyBorder="0" applyAlignment="0" applyProtection="0"/>
    <xf numFmtId="0" fontId="110" fillId="0" borderId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99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66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0" fontId="65" fillId="0" borderId="0">
      <protection locked="0"/>
    </xf>
    <xf numFmtId="0" fontId="112" fillId="0" borderId="0">
      <protection locked="0"/>
    </xf>
    <xf numFmtId="0" fontId="113" fillId="0" borderId="0">
      <protection locked="0"/>
    </xf>
    <xf numFmtId="0" fontId="66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0" fontId="65" fillId="0" borderId="0">
      <protection locked="0"/>
    </xf>
    <xf numFmtId="201" fontId="85" fillId="0" borderId="0" applyFont="0" applyFill="0" applyBorder="0" applyAlignment="0" applyProtection="0"/>
    <xf numFmtId="201" fontId="16" fillId="0" borderId="0" applyFont="0" applyFill="0" applyBorder="0" applyAlignment="0" applyProtection="0"/>
    <xf numFmtId="2" fontId="106" fillId="0" borderId="0" applyFont="0" applyFill="0" applyBorder="0" applyAlignment="0" applyProtection="0"/>
    <xf numFmtId="15" fontId="16" fillId="0" borderId="0">
      <alignment vertical="center"/>
    </xf>
    <xf numFmtId="0" fontId="114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196" fontId="116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0" fontId="118" fillId="21" borderId="0" applyNumberFormat="0" applyBorder="0" applyAlignment="0" applyProtection="0"/>
    <xf numFmtId="202" fontId="119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0" fontId="39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21" fillId="0" borderId="0" applyProtection="0">
      <alignment horizontal="right"/>
    </xf>
    <xf numFmtId="0" fontId="122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122" fillId="0" borderId="20">
      <alignment horizontal="left" vertical="center"/>
    </xf>
    <xf numFmtId="0" fontId="34" fillId="0" borderId="20">
      <alignment horizontal="left" vertical="center"/>
    </xf>
    <xf numFmtId="0" fontId="123" fillId="0" borderId="0">
      <alignment horizontal="center"/>
    </xf>
    <xf numFmtId="38" fontId="124" fillId="0" borderId="0">
      <alignment horizontal="left"/>
    </xf>
    <xf numFmtId="38" fontId="125" fillId="0" borderId="0">
      <alignment horizontal="left"/>
    </xf>
    <xf numFmtId="0" fontId="126" fillId="0" borderId="0" applyProtection="0">
      <alignment horizontal="left"/>
    </xf>
    <xf numFmtId="0" fontId="127" fillId="0" borderId="0" applyProtection="0">
      <alignment horizontal="left"/>
    </xf>
    <xf numFmtId="0" fontId="123" fillId="0" borderId="0">
      <alignment horizontal="center"/>
    </xf>
    <xf numFmtId="0" fontId="128" fillId="0" borderId="0">
      <alignment horizontal="center"/>
    </xf>
    <xf numFmtId="0" fontId="123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9" fillId="0" borderId="31" applyNumberFormat="0" applyFill="0" applyBorder="0" applyAlignment="0" applyProtection="0">
      <alignment horizontal="left"/>
    </xf>
    <xf numFmtId="203" fontId="130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0" fontId="85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31" fillId="0" borderId="0">
      <alignment vertical="center"/>
    </xf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32" fillId="0" borderId="32" applyNumberFormat="0" applyFill="0" applyAlignment="0" applyProtection="0"/>
    <xf numFmtId="206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62" fillId="0" borderId="0" applyFont="0" applyFill="0" applyBorder="0" applyAlignment="0" applyProtection="0"/>
    <xf numFmtId="211" fontId="62" fillId="0" borderId="0" applyFont="0" applyFill="0" applyBorder="0" applyAlignment="0" applyProtection="0"/>
    <xf numFmtId="212" fontId="62" fillId="0" borderId="0" applyFont="0" applyFill="0" applyBorder="0" applyAlignment="0" applyProtection="0"/>
    <xf numFmtId="197" fontId="133" fillId="0" borderId="0" applyFont="0" applyFill="0" applyBorder="0" applyAlignment="0" applyProtection="0"/>
    <xf numFmtId="0" fontId="134" fillId="50" borderId="0" applyNumberFormat="0" applyBorder="0" applyAlignment="0" applyProtection="0"/>
    <xf numFmtId="37" fontId="135" fillId="0" borderId="0"/>
    <xf numFmtId="0" fontId="136" fillId="0" borderId="0"/>
    <xf numFmtId="0" fontId="19" fillId="0" borderId="33"/>
    <xf numFmtId="179" fontId="62" fillId="0" borderId="0"/>
    <xf numFmtId="37" fontId="137" fillId="14" borderId="20" applyBorder="0">
      <alignment horizontal="left" vertical="center" indent="2"/>
    </xf>
    <xf numFmtId="37" fontId="138" fillId="14" borderId="20" applyBorder="0">
      <alignment horizontal="left" vertical="center"/>
    </xf>
    <xf numFmtId="0" fontId="11" fillId="0" borderId="0"/>
    <xf numFmtId="0" fontId="136" fillId="0" borderId="0"/>
    <xf numFmtId="0" fontId="11" fillId="0" borderId="0"/>
    <xf numFmtId="0" fontId="139" fillId="0" borderId="0"/>
    <xf numFmtId="0" fontId="11" fillId="0" borderId="0"/>
    <xf numFmtId="0" fontId="140" fillId="0" borderId="0"/>
    <xf numFmtId="0" fontId="141" fillId="0" borderId="0"/>
    <xf numFmtId="0" fontId="11" fillId="51" borderId="34" applyNumberFormat="0" applyFont="0" applyAlignment="0" applyProtection="0"/>
    <xf numFmtId="0" fontId="142" fillId="17" borderId="35" applyNumberFormat="0" applyAlignment="0" applyProtection="0"/>
    <xf numFmtId="40" fontId="143" fillId="52" borderId="0">
      <alignment horizontal="right"/>
    </xf>
    <xf numFmtId="40" fontId="144" fillId="52" borderId="0">
      <alignment horizontal="right"/>
    </xf>
    <xf numFmtId="0" fontId="145" fillId="53" borderId="0">
      <alignment horizontal="center"/>
    </xf>
    <xf numFmtId="0" fontId="146" fillId="53" borderId="0">
      <alignment horizontal="center"/>
    </xf>
    <xf numFmtId="0" fontId="147" fillId="54" borderId="0"/>
    <xf numFmtId="0" fontId="148" fillId="54" borderId="0"/>
    <xf numFmtId="0" fontId="149" fillId="52" borderId="0" applyBorder="0">
      <alignment horizontal="centerContinuous"/>
    </xf>
    <xf numFmtId="0" fontId="150" fillId="52" borderId="0" applyBorder="0">
      <alignment horizontal="centerContinuous"/>
    </xf>
    <xf numFmtId="0" fontId="151" fillId="54" borderId="0" applyBorder="0">
      <alignment horizontal="centerContinuous"/>
    </xf>
    <xf numFmtId="0" fontId="152" fillId="54" borderId="0" applyBorder="0">
      <alignment horizontal="centerContinuous"/>
    </xf>
    <xf numFmtId="0" fontId="1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13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0" fontId="153" fillId="0" borderId="0"/>
    <xf numFmtId="1" fontId="154" fillId="0" borderId="0" applyProtection="0">
      <alignment horizontal="right" vertical="center"/>
    </xf>
    <xf numFmtId="1" fontId="155" fillId="0" borderId="0" applyProtection="0">
      <alignment horizontal="right" vertical="center"/>
    </xf>
    <xf numFmtId="213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0" fontId="153" fillId="0" borderId="0"/>
    <xf numFmtId="0" fontId="156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8" fillId="0" borderId="36">
      <alignment vertical="center"/>
    </xf>
    <xf numFmtId="0" fontId="159" fillId="0" borderId="36">
      <alignment vertical="center"/>
    </xf>
    <xf numFmtId="0" fontId="160" fillId="0" borderId="37"/>
    <xf numFmtId="0" fontId="161" fillId="0" borderId="37"/>
    <xf numFmtId="0" fontId="96" fillId="0" borderId="0" applyFill="0" applyBorder="0" applyAlignment="0" applyProtection="0"/>
    <xf numFmtId="0" fontId="97" fillId="0" borderId="0" applyFill="0" applyBorder="0" applyAlignment="0" applyProtection="0"/>
    <xf numFmtId="0" fontId="22" fillId="0" borderId="0" applyNumberFormat="0" applyFill="0" applyBorder="0" applyAlignment="0" applyProtection="0">
      <alignment horizontal="center"/>
    </xf>
    <xf numFmtId="0" fontId="162" fillId="0" borderId="0"/>
    <xf numFmtId="0" fontId="163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3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5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5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7" fillId="0" borderId="0"/>
    <xf numFmtId="0" fontId="140" fillId="0" borderId="0"/>
    <xf numFmtId="0" fontId="141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14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6" fillId="0" borderId="0">
      <alignment horizontal="centerContinuous"/>
    </xf>
    <xf numFmtId="0" fontId="170" fillId="0" borderId="0"/>
    <xf numFmtId="0" fontId="171" fillId="0" borderId="0"/>
    <xf numFmtId="0" fontId="172" fillId="0" borderId="0"/>
    <xf numFmtId="0" fontId="173" fillId="0" borderId="0"/>
    <xf numFmtId="0" fontId="5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6" fillId="0" borderId="38" applyNumberFormat="0" applyFont="0" applyFill="0" applyAlignment="0" applyProtection="0"/>
    <xf numFmtId="0" fontId="176" fillId="0" borderId="0">
      <alignment horizontal="fill"/>
    </xf>
    <xf numFmtId="0" fontId="177" fillId="0" borderId="0"/>
    <xf numFmtId="215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0" fontId="177" fillId="0" borderId="0"/>
    <xf numFmtId="0" fontId="178" fillId="0" borderId="0" applyNumberFormat="0" applyFill="0" applyBorder="0" applyAlignment="0" applyProtection="0"/>
    <xf numFmtId="0" fontId="85" fillId="18" borderId="0" applyNumberFormat="0" applyBorder="0" applyAlignment="0" applyProtection="0"/>
    <xf numFmtId="0" fontId="16" fillId="18" borderId="0" applyNumberFormat="0" applyBorder="0" applyAlignment="0" applyProtection="0"/>
    <xf numFmtId="0" fontId="179" fillId="0" borderId="6" applyBorder="0" applyProtection="0">
      <alignment horizontal="right"/>
    </xf>
    <xf numFmtId="0" fontId="180" fillId="0" borderId="6" applyBorder="0" applyProtection="0">
      <alignment horizontal="right"/>
    </xf>
    <xf numFmtId="217" fontId="96" fillId="0" borderId="0" applyFont="0" applyFill="0" applyBorder="0" applyAlignment="0" applyProtection="0"/>
    <xf numFmtId="189" fontId="97" fillId="0" borderId="0" applyFont="0" applyFill="0" applyBorder="0" applyAlignment="0" applyProtection="0"/>
    <xf numFmtId="218" fontId="85" fillId="0" borderId="0" applyFont="0" applyFill="0" applyBorder="0" applyAlignment="0" applyProtection="0"/>
    <xf numFmtId="218" fontId="16" fillId="0" borderId="0" applyFont="0" applyFill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3" fontId="182" fillId="0" borderId="0">
      <alignment horizontal="center" vertical="center" textRotation="90" wrapText="1"/>
    </xf>
    <xf numFmtId="0" fontId="183" fillId="17" borderId="35" applyNumberFormat="0" applyAlignment="0" applyProtection="0"/>
    <xf numFmtId="0" fontId="183" fillId="17" borderId="35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3" fillId="0" borderId="17" applyNumberFormat="0" applyFill="0" applyBorder="0" applyProtection="0">
      <alignment horizontal="right" vertical="center"/>
    </xf>
    <xf numFmtId="14" fontId="185" fillId="0" borderId="0"/>
    <xf numFmtId="14" fontId="186" fillId="0" borderId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64" fontId="193" fillId="0" borderId="0"/>
    <xf numFmtId="0" fontId="194" fillId="14" borderId="0" applyFill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6" fillId="0" borderId="0"/>
    <xf numFmtId="0" fontId="19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3" fillId="0" borderId="0"/>
    <xf numFmtId="0" fontId="3" fillId="0" borderId="0"/>
    <xf numFmtId="0" fontId="42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30" fillId="0" borderId="0"/>
    <xf numFmtId="0" fontId="9" fillId="0" borderId="0"/>
    <xf numFmtId="0" fontId="42" fillId="0" borderId="0"/>
    <xf numFmtId="0" fontId="42" fillId="0" borderId="0"/>
    <xf numFmtId="0" fontId="19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198" fillId="0" borderId="0"/>
    <xf numFmtId="0" fontId="16" fillId="0" borderId="0" applyNumberFormat="0" applyFont="0" applyFill="0" applyBorder="0" applyAlignment="0" applyProtection="0">
      <alignment vertical="top"/>
    </xf>
    <xf numFmtId="0" fontId="144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144" fillId="0" borderId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42" fillId="51" borderId="34" applyNumberFormat="0" applyFont="0" applyAlignment="0" applyProtection="0"/>
    <xf numFmtId="0" fontId="42" fillId="51" borderId="34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4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49" fontId="202" fillId="0" borderId="0"/>
    <xf numFmtId="49" fontId="203" fillId="0" borderId="0">
      <alignment vertical="top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219" fontId="205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49" fontId="207" fillId="0" borderId="1" applyNumberFormat="0" applyFill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/>
    <xf numFmtId="220" fontId="63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46" fillId="0" borderId="0">
      <alignment vertical="top"/>
    </xf>
    <xf numFmtId="168" fontId="218" fillId="0" borderId="0">
      <alignment vertical="top"/>
    </xf>
    <xf numFmtId="222" fontId="218" fillId="59" borderId="0">
      <alignment vertical="top"/>
    </xf>
    <xf numFmtId="168" fontId="218" fillId="7" borderId="0">
      <alignment vertical="top"/>
    </xf>
    <xf numFmtId="0" fontId="11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40" fontId="219" fillId="0" borderId="0" applyFont="0" applyFill="0" applyBorder="0" applyAlignment="0" applyProtection="0"/>
    <xf numFmtId="0" fontId="2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44" fillId="0" borderId="0">
      <alignment vertical="top"/>
    </xf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15" fillId="0" borderId="0"/>
    <xf numFmtId="0" fontId="221" fillId="0" borderId="0" applyNumberFormat="0" applyFill="0" applyBorder="0" applyAlignment="0" applyProtection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225" fontId="16" fillId="6" borderId="17">
      <alignment wrapText="1"/>
      <protection locked="0"/>
    </xf>
    <xf numFmtId="0" fontId="45" fillId="0" borderId="0"/>
    <xf numFmtId="0" fontId="222" fillId="60" borderId="14" applyNumberFormat="0">
      <alignment readingOrder="1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3" fillId="0" borderId="48" applyNumberFormat="0" applyFill="0" applyProtection="0">
      <alignment horizontal="center"/>
    </xf>
    <xf numFmtId="0" fontId="223" fillId="0" borderId="48" applyNumberFormat="0" applyFill="0" applyProtection="0">
      <alignment horizontal="center"/>
    </xf>
    <xf numFmtId="0" fontId="223" fillId="0" borderId="48" applyNumberFormat="0" applyFill="0" applyProtection="0">
      <alignment horizontal="center"/>
    </xf>
    <xf numFmtId="0" fontId="223" fillId="0" borderId="48" applyNumberFormat="0" applyFill="0" applyProtection="0">
      <alignment horizontal="center"/>
    </xf>
    <xf numFmtId="0" fontId="223" fillId="0" borderId="48" applyNumberFormat="0" applyFill="0" applyProtection="0">
      <alignment horizontal="center"/>
    </xf>
    <xf numFmtId="0" fontId="223" fillId="0" borderId="48" applyNumberFormat="0" applyFill="0" applyProtection="0">
      <alignment horizontal="center"/>
    </xf>
    <xf numFmtId="0" fontId="223" fillId="0" borderId="48" applyNumberFormat="0" applyFill="0" applyProtection="0">
      <alignment horizontal="center"/>
    </xf>
    <xf numFmtId="0" fontId="223" fillId="0" borderId="48" applyNumberFormat="0" applyFill="0" applyProtection="0">
      <alignment horizontal="center"/>
    </xf>
    <xf numFmtId="0" fontId="223" fillId="0" borderId="0" applyNumberFormat="0" applyFill="0" applyBorder="0" applyProtection="0">
      <alignment horizontal="left"/>
    </xf>
    <xf numFmtId="0" fontId="224" fillId="0" borderId="0" applyNumberFormat="0" applyFill="0" applyBorder="0" applyProtection="0">
      <alignment horizontal="centerContinuous"/>
    </xf>
    <xf numFmtId="0" fontId="24" fillId="0" borderId="0"/>
    <xf numFmtId="0" fontId="1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45" fillId="0" borderId="0"/>
    <xf numFmtId="178" fontId="45" fillId="0" borderId="0"/>
    <xf numFmtId="0" fontId="15" fillId="0" borderId="0"/>
    <xf numFmtId="0" fontId="45" fillId="0" borderId="0"/>
    <xf numFmtId="178" fontId="45" fillId="0" borderId="0"/>
    <xf numFmtId="0" fontId="45" fillId="0" borderId="0"/>
    <xf numFmtId="178" fontId="45" fillId="0" borderId="0"/>
    <xf numFmtId="0" fontId="45" fillId="0" borderId="0"/>
    <xf numFmtId="0" fontId="45" fillId="0" borderId="0"/>
    <xf numFmtId="0" fontId="45" fillId="0" borderId="0"/>
    <xf numFmtId="178" fontId="45" fillId="0" borderId="0"/>
    <xf numFmtId="0" fontId="9" fillId="0" borderId="0"/>
    <xf numFmtId="0" fontId="45" fillId="0" borderId="0"/>
    <xf numFmtId="0" fontId="15" fillId="0" borderId="0"/>
    <xf numFmtId="178" fontId="15" fillId="0" borderId="0"/>
    <xf numFmtId="0" fontId="4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45" fillId="0" borderId="0"/>
    <xf numFmtId="0" fontId="1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15" fillId="0" borderId="0"/>
    <xf numFmtId="0" fontId="15" fillId="0" borderId="0"/>
    <xf numFmtId="178" fontId="15" fillId="0" borderId="0"/>
    <xf numFmtId="0" fontId="15" fillId="0" borderId="0"/>
    <xf numFmtId="178" fontId="15" fillId="0" borderId="0"/>
    <xf numFmtId="0" fontId="45" fillId="0" borderId="0"/>
    <xf numFmtId="178" fontId="45" fillId="0" borderId="0"/>
    <xf numFmtId="0" fontId="15" fillId="0" borderId="0"/>
    <xf numFmtId="0" fontId="45" fillId="0" borderId="0"/>
    <xf numFmtId="178" fontId="45" fillId="0" borderId="0"/>
    <xf numFmtId="0" fontId="15" fillId="0" borderId="0"/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15" fillId="0" borderId="0"/>
    <xf numFmtId="0" fontId="1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5" fillId="0" borderId="0"/>
    <xf numFmtId="178" fontId="45" fillId="0" borderId="0"/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>
      <alignment vertical="center"/>
    </xf>
    <xf numFmtId="0" fontId="15" fillId="0" borderId="0"/>
    <xf numFmtId="0" fontId="45" fillId="0" borderId="0"/>
    <xf numFmtId="0" fontId="45" fillId="0" borderId="0"/>
    <xf numFmtId="0" fontId="45" fillId="0" borderId="0"/>
    <xf numFmtId="178" fontId="45" fillId="0" borderId="0"/>
    <xf numFmtId="0" fontId="45" fillId="0" borderId="0"/>
    <xf numFmtId="178" fontId="45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178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0" fontId="15" fillId="0" borderId="0"/>
    <xf numFmtId="178" fontId="15" fillId="0" borderId="0"/>
    <xf numFmtId="0" fontId="45" fillId="0" borderId="0"/>
    <xf numFmtId="0" fontId="45" fillId="0" borderId="0"/>
    <xf numFmtId="0" fontId="45" fillId="0" borderId="0"/>
    <xf numFmtId="178" fontId="45" fillId="0" borderId="0"/>
    <xf numFmtId="0" fontId="45" fillId="0" borderId="0"/>
    <xf numFmtId="0" fontId="15" fillId="0" borderId="0"/>
    <xf numFmtId="178" fontId="15" fillId="0" borderId="0"/>
    <xf numFmtId="0" fontId="15" fillId="0" borderId="0"/>
    <xf numFmtId="178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5" fillId="0" borderId="0"/>
    <xf numFmtId="0" fontId="45" fillId="0" borderId="0"/>
    <xf numFmtId="178" fontId="45" fillId="0" borderId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2" fontId="66" fillId="0" borderId="0">
      <protection locked="0"/>
    </xf>
    <xf numFmtId="182" fontId="66" fillId="0" borderId="0">
      <protection locked="0"/>
    </xf>
    <xf numFmtId="183" fontId="66" fillId="0" borderId="0">
      <protection locked="0"/>
    </xf>
    <xf numFmtId="183" fontId="66" fillId="0" borderId="0">
      <protection locked="0"/>
    </xf>
    <xf numFmtId="166" fontId="66" fillId="0" borderId="0">
      <protection locked="0"/>
    </xf>
    <xf numFmtId="166" fontId="66" fillId="0" borderId="0">
      <protection locked="0"/>
    </xf>
    <xf numFmtId="166" fontId="66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226" fontId="66" fillId="0" borderId="7">
      <protection locked="0"/>
    </xf>
    <xf numFmtId="226" fontId="66" fillId="0" borderId="7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226" fontId="18" fillId="0" borderId="0">
      <protection locked="0"/>
    </xf>
    <xf numFmtId="0" fontId="18" fillId="0" borderId="0">
      <protection locked="0"/>
    </xf>
    <xf numFmtId="226" fontId="18" fillId="0" borderId="0">
      <protection locked="0"/>
    </xf>
    <xf numFmtId="0" fontId="225" fillId="0" borderId="0">
      <protection locked="0"/>
    </xf>
    <xf numFmtId="226" fontId="18" fillId="0" borderId="0">
      <protection locked="0"/>
    </xf>
    <xf numFmtId="0" fontId="18" fillId="0" borderId="0">
      <protection locked="0"/>
    </xf>
    <xf numFmtId="226" fontId="18" fillId="0" borderId="0">
      <protection locked="0"/>
    </xf>
    <xf numFmtId="0" fontId="225" fillId="0" borderId="0">
      <protection locked="0"/>
    </xf>
    <xf numFmtId="226" fontId="17" fillId="0" borderId="7">
      <protection locked="0"/>
    </xf>
    <xf numFmtId="0" fontId="17" fillId="0" borderId="7">
      <protection locked="0"/>
    </xf>
    <xf numFmtId="226" fontId="17" fillId="0" borderId="7">
      <protection locked="0"/>
    </xf>
    <xf numFmtId="0" fontId="66" fillId="0" borderId="7">
      <protection locked="0"/>
    </xf>
    <xf numFmtId="227" fontId="3" fillId="0" borderId="0">
      <alignment horizontal="center"/>
    </xf>
    <xf numFmtId="227" fontId="3" fillId="0" borderId="0">
      <alignment horizontal="center"/>
    </xf>
    <xf numFmtId="227" fontId="3" fillId="0" borderId="0">
      <alignment horizontal="center"/>
    </xf>
    <xf numFmtId="227" fontId="3" fillId="0" borderId="0">
      <alignment horizontal="center"/>
    </xf>
    <xf numFmtId="227" fontId="3" fillId="0" borderId="0">
      <alignment horizontal="center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0" fillId="19" borderId="20" applyNumberFormat="0" applyFill="0" applyBorder="0" applyAlignment="0">
      <alignment horizontal="left"/>
    </xf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3" fillId="0" borderId="0" applyNumberFormat="0" applyFill="0" applyBorder="0" applyAlignment="0"/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5" fillId="0" borderId="25" applyNumberFormat="0" applyFill="0" applyBorder="0" applyAlignment="0">
      <alignment horizontal="left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77" fillId="26" borderId="26" applyNumberFormat="0" applyFill="0" applyBorder="0" applyAlignment="0">
      <alignment horizontal="centerContinuous"/>
    </xf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35" fillId="27" borderId="6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80" fillId="0" borderId="25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35" fillId="0" borderId="0" applyNumberFormat="0" applyFill="0" applyBorder="0" applyAlignment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52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5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5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5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5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5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5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5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5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5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5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1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17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2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6" borderId="0" applyNumberFormat="0" applyBorder="0" applyAlignment="0" applyProtection="0"/>
    <xf numFmtId="0" fontId="83" fillId="38" borderId="0" applyNumberFormat="0" applyBorder="0" applyAlignment="0" applyProtection="0"/>
    <xf numFmtId="0" fontId="83" fillId="36" borderId="0" applyNumberFormat="0" applyBorder="0" applyAlignment="0" applyProtection="0"/>
    <xf numFmtId="0" fontId="83" fillId="31" borderId="0" applyNumberFormat="0" applyBorder="0" applyAlignment="0" applyProtection="0"/>
    <xf numFmtId="0" fontId="83" fillId="36" borderId="0" applyNumberFormat="0" applyBorder="0" applyAlignment="0" applyProtection="0"/>
    <xf numFmtId="0" fontId="83" fillId="31" borderId="0" applyNumberFormat="0" applyBorder="0" applyAlignment="0" applyProtection="0"/>
    <xf numFmtId="0" fontId="83" fillId="36" borderId="0" applyNumberFormat="0" applyBorder="0" applyAlignment="0" applyProtection="0"/>
    <xf numFmtId="0" fontId="83" fillId="31" borderId="0" applyNumberFormat="0" applyBorder="0" applyAlignment="0" applyProtection="0"/>
    <xf numFmtId="0" fontId="83" fillId="36" borderId="0" applyNumberFormat="0" applyBorder="0" applyAlignment="0" applyProtection="0"/>
    <xf numFmtId="0" fontId="83" fillId="31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43" borderId="0" applyNumberFormat="0" applyBorder="0" applyAlignment="0" applyProtection="0"/>
    <xf numFmtId="0" fontId="83" fillId="34" borderId="0" applyNumberFormat="0" applyBorder="0" applyAlignment="0" applyProtection="0"/>
    <xf numFmtId="0" fontId="83" fillId="43" borderId="0" applyNumberFormat="0" applyBorder="0" applyAlignment="0" applyProtection="0"/>
    <xf numFmtId="0" fontId="83" fillId="34" borderId="0" applyNumberFormat="0" applyBorder="0" applyAlignment="0" applyProtection="0"/>
    <xf numFmtId="0" fontId="83" fillId="43" borderId="0" applyNumberFormat="0" applyBorder="0" applyAlignment="0" applyProtection="0"/>
    <xf numFmtId="0" fontId="83" fillId="34" borderId="0" applyNumberFormat="0" applyBorder="0" applyAlignment="0" applyProtection="0"/>
    <xf numFmtId="0" fontId="83" fillId="43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18" borderId="0" applyNumberFormat="0" applyBorder="0" applyAlignment="0" applyProtection="0"/>
    <xf numFmtId="0" fontId="83" fillId="50" borderId="0" applyNumberFormat="0" applyBorder="0" applyAlignment="0" applyProtection="0"/>
    <xf numFmtId="0" fontId="83" fillId="18" borderId="0" applyNumberFormat="0" applyBorder="0" applyAlignment="0" applyProtection="0"/>
    <xf numFmtId="0" fontId="83" fillId="35" borderId="0" applyNumberFormat="0" applyBorder="0" applyAlignment="0" applyProtection="0"/>
    <xf numFmtId="0" fontId="83" fillId="18" borderId="0" applyNumberFormat="0" applyBorder="0" applyAlignment="0" applyProtection="0"/>
    <xf numFmtId="0" fontId="83" fillId="35" borderId="0" applyNumberFormat="0" applyBorder="0" applyAlignment="0" applyProtection="0"/>
    <xf numFmtId="0" fontId="83" fillId="18" borderId="0" applyNumberFormat="0" applyBorder="0" applyAlignment="0" applyProtection="0"/>
    <xf numFmtId="0" fontId="83" fillId="35" borderId="0" applyNumberFormat="0" applyBorder="0" applyAlignment="0" applyProtection="0"/>
    <xf numFmtId="0" fontId="83" fillId="18" borderId="0" applyNumberFormat="0" applyBorder="0" applyAlignment="0" applyProtection="0"/>
    <xf numFmtId="0" fontId="83" fillId="35" borderId="0" applyNumberFormat="0" applyBorder="0" applyAlignment="0" applyProtection="0"/>
    <xf numFmtId="0" fontId="83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17" borderId="0" applyNumberFormat="0" applyBorder="0" applyAlignment="0" applyProtection="0"/>
    <xf numFmtId="0" fontId="83" fillId="37" borderId="0" applyNumberFormat="0" applyBorder="0" applyAlignment="0" applyProtection="0"/>
    <xf numFmtId="0" fontId="83" fillId="17" borderId="0" applyNumberFormat="0" applyBorder="0" applyAlignment="0" applyProtection="0"/>
    <xf numFmtId="0" fontId="83" fillId="37" borderId="0" applyNumberFormat="0" applyBorder="0" applyAlignment="0" applyProtection="0"/>
    <xf numFmtId="0" fontId="83" fillId="29" borderId="0" applyNumberFormat="0" applyBorder="0" applyAlignment="0" applyProtection="0"/>
    <xf numFmtId="0" fontId="83" fillId="37" borderId="0" applyNumberFormat="0" applyBorder="0" applyAlignment="0" applyProtection="0"/>
    <xf numFmtId="0" fontId="83" fillId="29" borderId="0" applyNumberFormat="0" applyBorder="0" applyAlignment="0" applyProtection="0"/>
    <xf numFmtId="0" fontId="83" fillId="37" borderId="0" applyNumberFormat="0" applyBorder="0" applyAlignment="0" applyProtection="0"/>
    <xf numFmtId="0" fontId="83" fillId="29" borderId="0" applyNumberFormat="0" applyBorder="0" applyAlignment="0" applyProtection="0"/>
    <xf numFmtId="0" fontId="83" fillId="37" borderId="0" applyNumberFormat="0" applyBorder="0" applyAlignment="0" applyProtection="0"/>
    <xf numFmtId="0" fontId="83" fillId="29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1" borderId="0" applyNumberFormat="0" applyBorder="0" applyAlignment="0" applyProtection="0"/>
    <xf numFmtId="0" fontId="83" fillId="38" borderId="0" applyNumberFormat="0" applyBorder="0" applyAlignment="0" applyProtection="0"/>
    <xf numFmtId="0" fontId="83" fillId="31" borderId="0" applyNumberFormat="0" applyBorder="0" applyAlignment="0" applyProtection="0"/>
    <xf numFmtId="0" fontId="83" fillId="38" borderId="0" applyNumberFormat="0" applyBorder="0" applyAlignment="0" applyProtection="0"/>
    <xf numFmtId="0" fontId="83" fillId="31" borderId="0" applyNumberFormat="0" applyBorder="0" applyAlignment="0" applyProtection="0"/>
    <xf numFmtId="0" fontId="83" fillId="38" borderId="0" applyNumberFormat="0" applyBorder="0" applyAlignment="0" applyProtection="0"/>
    <xf numFmtId="0" fontId="83" fillId="31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9" borderId="0" applyNumberFormat="0" applyBorder="0" applyAlignment="0" applyProtection="0"/>
    <xf numFmtId="0" fontId="83" fillId="32" borderId="0" applyNumberFormat="0" applyBorder="0" applyAlignment="0" applyProtection="0"/>
    <xf numFmtId="0" fontId="83" fillId="39" borderId="0" applyNumberFormat="0" applyBorder="0" applyAlignment="0" applyProtection="0"/>
    <xf numFmtId="0" fontId="83" fillId="34" borderId="0" applyNumberFormat="0" applyBorder="0" applyAlignment="0" applyProtection="0"/>
    <xf numFmtId="0" fontId="83" fillId="39" borderId="0" applyNumberFormat="0" applyBorder="0" applyAlignment="0" applyProtection="0"/>
    <xf numFmtId="0" fontId="83" fillId="34" borderId="0" applyNumberFormat="0" applyBorder="0" applyAlignment="0" applyProtection="0"/>
    <xf numFmtId="0" fontId="83" fillId="39" borderId="0" applyNumberFormat="0" applyBorder="0" applyAlignment="0" applyProtection="0"/>
    <xf numFmtId="0" fontId="83" fillId="34" borderId="0" applyNumberFormat="0" applyBorder="0" applyAlignment="0" applyProtection="0"/>
    <xf numFmtId="0" fontId="83" fillId="39" borderId="0" applyNumberFormat="0" applyBorder="0" applyAlignment="0" applyProtection="0"/>
    <xf numFmtId="0" fontId="83" fillId="34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228" fontId="226" fillId="0" borderId="0" applyFont="0" applyFill="0" applyBorder="0">
      <alignment horizontal="center"/>
    </xf>
    <xf numFmtId="0" fontId="22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24" fillId="0" borderId="8">
      <protection locked="0"/>
    </xf>
    <xf numFmtId="22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1" fontId="228" fillId="0" borderId="0">
      <alignment horizontal="left"/>
    </xf>
    <xf numFmtId="231" fontId="228" fillId="0" borderId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9" fillId="0" borderId="0" applyFill="0" applyBorder="0" applyProtection="0">
      <alignment horizontal="left" vertical="top" wrapText="1"/>
    </xf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64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89" fillId="44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38" fontId="93" fillId="0" borderId="0" applyNumberFormat="0" applyFill="0" applyBorder="0" applyAlignment="0" applyProtection="0">
      <alignment horizontal="right"/>
      <protection locked="0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232" fontId="230" fillId="0" borderId="0"/>
    <xf numFmtId="232" fontId="230" fillId="0" borderId="23"/>
    <xf numFmtId="0" fontId="99" fillId="0" borderId="0" applyFill="0" applyBorder="0" applyAlignment="0"/>
    <xf numFmtId="0" fontId="99" fillId="0" borderId="0" applyFill="0" applyBorder="0" applyAlignment="0"/>
    <xf numFmtId="0" fontId="99" fillId="0" borderId="0" applyFill="0" applyBorder="0" applyAlignment="0"/>
    <xf numFmtId="0" fontId="99" fillId="0" borderId="0" applyFill="0" applyBorder="0" applyAlignment="0"/>
    <xf numFmtId="172" fontId="231" fillId="0" borderId="0" applyFill="0" applyBorder="0" applyAlignment="0"/>
    <xf numFmtId="176" fontId="231" fillId="0" borderId="0" applyFill="0" applyBorder="0" applyAlignment="0"/>
    <xf numFmtId="233" fontId="231" fillId="0" borderId="0" applyFill="0" applyBorder="0" applyAlignment="0"/>
    <xf numFmtId="234" fontId="231" fillId="0" borderId="0" applyFill="0" applyBorder="0" applyAlignment="0"/>
    <xf numFmtId="235" fontId="231" fillId="0" borderId="0" applyFill="0" applyBorder="0" applyAlignment="0"/>
    <xf numFmtId="236" fontId="231" fillId="0" borderId="0" applyFill="0" applyBorder="0" applyAlignment="0"/>
    <xf numFmtId="172" fontId="231" fillId="0" borderId="0" applyFill="0" applyBorder="0" applyAlignment="0"/>
    <xf numFmtId="0" fontId="117" fillId="0" borderId="0" applyNumberFormat="0" applyFill="0" applyBorder="0" applyAlignment="0" applyProtection="0">
      <alignment horizontal="left" wrapText="1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61" fillId="0" borderId="6" applyNumberFormat="0" applyFont="0" applyFill="0" applyProtection="0">
      <alignment horizontal="centerContinuous" vertical="center"/>
    </xf>
    <xf numFmtId="0" fontId="101" fillId="0" borderId="6" applyNumberFormat="0" applyFont="0" applyFill="0" applyProtection="0">
      <alignment horizontal="centerContinuous" vertical="center"/>
    </xf>
    <xf numFmtId="0" fontId="108" fillId="0" borderId="0" applyFill="0" applyBorder="0" applyProtection="0">
      <alignment horizontal="center"/>
      <protection locked="0"/>
    </xf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232" fillId="0" borderId="1">
      <alignment horizontal="left" vertical="center"/>
    </xf>
    <xf numFmtId="1" fontId="233" fillId="0" borderId="1">
      <alignment horizontal="center" vertical="center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191" fontId="16" fillId="0" borderId="28" applyFont="0" applyFill="0" applyBorder="0" applyProtection="0">
      <alignment horizontal="center"/>
      <protection locked="0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0" fontId="61" fillId="0" borderId="0" applyNumberFormat="0" applyFill="0" applyBorder="0" applyProtection="0">
      <alignment horizontal="center" vertical="center"/>
    </xf>
    <xf numFmtId="235" fontId="231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237" fontId="16" fillId="0" borderId="0" applyFont="0" applyFill="0" applyBorder="0" applyAlignment="0" applyProtection="0"/>
    <xf numFmtId="237" fontId="16" fillId="0" borderId="0" applyFont="0" applyFill="0" applyBorder="0" applyAlignment="0" applyProtection="0"/>
    <xf numFmtId="237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202" fontId="16" fillId="0" borderId="0" applyFont="0" applyFill="0" applyBorder="0" applyAlignment="0" applyProtection="0"/>
    <xf numFmtId="0" fontId="39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5" fillId="0" borderId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172" fontId="235" fillId="0" borderId="0"/>
    <xf numFmtId="0" fontId="236" fillId="0" borderId="0" applyFill="0" applyBorder="0" applyAlignment="0" applyProtection="0">
      <protection locked="0"/>
    </xf>
    <xf numFmtId="240" fontId="59" fillId="0" borderId="0" applyFill="0" applyBorder="0" applyProtection="0"/>
    <xf numFmtId="240" fontId="59" fillId="0" borderId="23" applyFill="0" applyProtection="0"/>
    <xf numFmtId="240" fontId="59" fillId="0" borderId="7" applyFill="0" applyProtection="0"/>
    <xf numFmtId="172" fontId="26" fillId="5" borderId="8"/>
    <xf numFmtId="3" fontId="237" fillId="0" borderId="49" applyNumberFormat="0" applyAlignment="0">
      <alignment vertical="center"/>
    </xf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231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241" fontId="16" fillId="0" borderId="0" applyFont="0" applyFill="0" applyBorder="0" applyAlignment="0" applyProtection="0"/>
    <xf numFmtId="241" fontId="16" fillId="0" borderId="0" applyFont="0" applyFill="0" applyBorder="0" applyAlignment="0" applyProtection="0"/>
    <xf numFmtId="241" fontId="16" fillId="0" borderId="0" applyFont="0" applyFill="0" applyBorder="0" applyAlignment="0" applyProtection="0"/>
    <xf numFmtId="242" fontId="16" fillId="0" borderId="0" applyFont="0" applyFill="0" applyBorder="0" applyAlignment="0" applyProtection="0"/>
    <xf numFmtId="242" fontId="16" fillId="0" borderId="0" applyFont="0" applyFill="0" applyBorder="0" applyAlignment="0" applyProtection="0"/>
    <xf numFmtId="242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37" fontId="144" fillId="0" borderId="50" applyFont="0" applyFill="0" applyBorder="0"/>
    <xf numFmtId="37" fontId="117" fillId="0" borderId="50" applyFont="0" applyFill="0" applyBorder="0">
      <protection locked="0"/>
    </xf>
    <xf numFmtId="37" fontId="238" fillId="59" borderId="1" applyFill="0" applyBorder="0" applyProtection="0"/>
    <xf numFmtId="37" fontId="117" fillId="0" borderId="50" applyFill="0" applyBorder="0">
      <protection locked="0"/>
    </xf>
    <xf numFmtId="166" fontId="11" fillId="0" borderId="0" applyFont="0" applyFill="0" applyBorder="0" applyAlignment="0" applyProtection="0"/>
    <xf numFmtId="243" fontId="234" fillId="0" borderId="0" applyFont="0" applyFill="0" applyBorder="0" applyAlignment="0" applyProtection="0"/>
    <xf numFmtId="243" fontId="234" fillId="0" borderId="0" applyFont="0" applyFill="0" applyBorder="0" applyAlignment="0" applyProtection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0" fontId="89" fillId="48" borderId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234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15" fontId="239" fillId="0" borderId="21" applyFont="0" applyFill="0" applyBorder="0" applyAlignment="0">
      <alignment horizontal="centerContinuous"/>
    </xf>
    <xf numFmtId="244" fontId="239" fillId="0" borderId="21" applyFont="0" applyFill="0" applyBorder="0" applyAlignment="0">
      <alignment horizontal="centerContinuous"/>
    </xf>
    <xf numFmtId="14" fontId="143" fillId="0" borderId="0" applyFill="0" applyBorder="0" applyAlignment="0"/>
    <xf numFmtId="14" fontId="186" fillId="0" borderId="0">
      <alignment vertical="top"/>
    </xf>
    <xf numFmtId="242" fontId="59" fillId="0" borderId="0" applyFill="0" applyBorder="0" applyProtection="0"/>
    <xf numFmtId="242" fontId="59" fillId="0" borderId="23" applyFill="0" applyProtection="0"/>
    <xf numFmtId="242" fontId="59" fillId="0" borderId="7" applyFill="0" applyProtection="0"/>
    <xf numFmtId="38" fontId="19" fillId="0" borderId="51">
      <alignment vertical="center"/>
    </xf>
    <xf numFmtId="38" fontId="19" fillId="0" borderId="51">
      <alignment vertical="center"/>
    </xf>
    <xf numFmtId="38" fontId="19" fillId="0" borderId="51">
      <alignment vertical="center"/>
    </xf>
    <xf numFmtId="38" fontId="19" fillId="0" borderId="51">
      <alignment vertical="center"/>
    </xf>
    <xf numFmtId="38" fontId="19" fillId="0" borderId="51">
      <alignment vertical="center"/>
    </xf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196" fontId="108" fillId="49" borderId="0" applyNumberFormat="0" applyBorder="0" applyAlignment="0" applyProtection="0"/>
    <xf numFmtId="245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172" fontId="240" fillId="0" borderId="0">
      <alignment horizontal="center"/>
    </xf>
    <xf numFmtId="172" fontId="240" fillId="0" borderId="0">
      <alignment horizontal="center"/>
    </xf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05" fillId="0" borderId="29" applyNumberFormat="0" applyFont="0" applyFill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38" fontId="19" fillId="0" borderId="0" applyFont="0" applyFill="0" applyBorder="0" applyAlignment="0" applyProtection="0"/>
    <xf numFmtId="247" fontId="16" fillId="0" borderId="0" applyFont="0" applyFill="0" applyBorder="0" applyAlignment="0" applyProtection="0"/>
    <xf numFmtId="0" fontId="241" fillId="0" borderId="0" applyFont="0" applyFill="0" applyBorder="0" applyAlignment="0" applyProtection="0"/>
    <xf numFmtId="248" fontId="1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38" fontId="242" fillId="0" borderId="0">
      <alignment vertical="top"/>
    </xf>
    <xf numFmtId="38" fontId="242" fillId="0" borderId="0">
      <alignment vertical="top"/>
    </xf>
    <xf numFmtId="224" fontId="242" fillId="0" borderId="0">
      <alignment vertical="top"/>
    </xf>
    <xf numFmtId="38" fontId="242" fillId="0" borderId="0">
      <alignment vertical="top"/>
    </xf>
    <xf numFmtId="235" fontId="231" fillId="0" borderId="0" applyFill="0" applyBorder="0" applyAlignment="0"/>
    <xf numFmtId="172" fontId="231" fillId="0" borderId="0" applyFill="0" applyBorder="0" applyAlignment="0"/>
    <xf numFmtId="235" fontId="231" fillId="0" borderId="0" applyFill="0" applyBorder="0" applyAlignment="0"/>
    <xf numFmtId="236" fontId="231" fillId="0" borderId="0" applyFill="0" applyBorder="0" applyAlignment="0"/>
    <xf numFmtId="172" fontId="231" fillId="0" borderId="0" applyFill="0" applyBorder="0" applyAlignment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49" fontId="11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250" fontId="42" fillId="0" borderId="0"/>
    <xf numFmtId="0" fontId="42" fillId="0" borderId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2" fontId="243" fillId="0" borderId="0"/>
    <xf numFmtId="251" fontId="244" fillId="0" borderId="0"/>
    <xf numFmtId="2" fontId="234" fillId="0" borderId="0" applyFont="0" applyFill="0" applyBorder="0" applyAlignment="0" applyProtection="0"/>
    <xf numFmtId="2" fontId="234" fillId="0" borderId="0" applyFont="0" applyFill="0" applyBorder="0" applyAlignment="0" applyProtection="0"/>
    <xf numFmtId="172" fontId="2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3" fillId="0" borderId="0">
      <alignment vertical="center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196" fontId="117" fillId="0" borderId="0" applyNumberFormat="0" applyFill="0" applyBorder="0" applyAlignment="0" applyProtection="0"/>
    <xf numFmtId="0" fontId="246" fillId="0" borderId="1" applyNumberFormat="0" applyAlignment="0">
      <alignment horizontal="right"/>
      <protection locked="0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202" fontId="120" fillId="0" borderId="0" applyNumberFormat="0" applyFill="0" applyBorder="0" applyAlignment="0" applyProtection="0">
      <alignment horizontal="center"/>
    </xf>
    <xf numFmtId="38" fontId="246" fillId="59" borderId="0" applyNumberFormat="0" applyBorder="0" applyAlignment="0" applyProtection="0"/>
    <xf numFmtId="168" fontId="85" fillId="7" borderId="1" applyNumberFormat="0" applyFont="0" applyBorder="0" applyAlignment="0" applyProtection="0"/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223" fontId="247" fillId="7" borderId="0" applyNumberFormat="0" applyFont="0" applyAlignment="0"/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121" fillId="0" borderId="0" applyProtection="0">
      <alignment horizontal="right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30" applyNumberFormat="0" applyAlignment="0" applyProtection="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34" fillId="0" borderId="20">
      <alignment horizontal="left" vertical="center"/>
    </xf>
    <xf numFmtId="0" fontId="122" fillId="0" borderId="20">
      <alignment horizontal="left" vertical="center"/>
    </xf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248" fillId="0" borderId="0" applyNumberFormat="0" applyFill="0" applyBorder="0" applyAlignment="0" applyProtection="0"/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38" fontId="125" fillId="0" borderId="0">
      <alignment horizontal="left"/>
    </xf>
    <xf numFmtId="0" fontId="249" fillId="0" borderId="0" applyNumberFormat="0" applyFill="0" applyBorder="0" applyAlignment="0" applyProtection="0"/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7" fillId="0" borderId="0" applyProtection="0">
      <alignment horizontal="left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28" fillId="0" borderId="0">
      <alignment horizontal="center"/>
    </xf>
    <xf numFmtId="0" fontId="108" fillId="0" borderId="0" applyFill="0" applyAlignment="0" applyProtection="0">
      <protection locked="0"/>
    </xf>
    <xf numFmtId="0" fontId="108" fillId="0" borderId="6" applyFill="0" applyAlignment="0" applyProtection="0">
      <protection locked="0"/>
    </xf>
    <xf numFmtId="2" fontId="250" fillId="61" borderId="0" applyAlignment="0">
      <alignment horizontal="right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38" fontId="251" fillId="0" borderId="0">
      <alignment vertical="top"/>
    </xf>
    <xf numFmtId="0" fontId="34" fillId="0" borderId="0"/>
    <xf numFmtId="224" fontId="251" fillId="0" borderId="0">
      <alignment vertical="top"/>
    </xf>
    <xf numFmtId="224" fontId="251" fillId="0" borderId="0">
      <alignment vertical="top"/>
    </xf>
    <xf numFmtId="224" fontId="251" fillId="0" borderId="0">
      <alignment vertical="top"/>
    </xf>
    <xf numFmtId="224" fontId="251" fillId="0" borderId="0">
      <alignment vertical="top"/>
    </xf>
    <xf numFmtId="224" fontId="251" fillId="0" borderId="0">
      <alignment vertical="top"/>
    </xf>
    <xf numFmtId="224" fontId="251" fillId="0" borderId="0">
      <alignment vertical="top"/>
    </xf>
    <xf numFmtId="38" fontId="251" fillId="0" borderId="0">
      <alignment vertical="top"/>
    </xf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203" fontId="52" fillId="14" borderId="0" applyNumberFormat="0" applyBorder="0" applyAlignment="0" applyProtection="0"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1" fillId="0" borderId="0"/>
    <xf numFmtId="172" fontId="63" fillId="0" borderId="0"/>
    <xf numFmtId="0" fontId="11" fillId="0" borderId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255" fillId="0" borderId="0" applyNumberFormat="0" applyFill="0" applyBorder="0" applyAlignment="0" applyProtection="0">
      <alignment vertical="top"/>
      <protection locked="0"/>
    </xf>
    <xf numFmtId="252" fontId="256" fillId="0" borderId="1">
      <alignment horizontal="center" vertical="center" wrapText="1"/>
    </xf>
    <xf numFmtId="10" fontId="246" fillId="62" borderId="1" applyNumberFormat="0" applyBorder="0" applyAlignment="0" applyProtection="0"/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16" fillId="6" borderId="1" applyNumberFormat="0" applyFont="0" applyAlignment="0">
      <protection locked="0"/>
    </xf>
    <xf numFmtId="0" fontId="257" fillId="0" borderId="0" applyFill="0" applyBorder="0" applyProtection="0">
      <alignment vertical="center"/>
    </xf>
    <xf numFmtId="0" fontId="257" fillId="0" borderId="0" applyFill="0" applyBorder="0" applyProtection="0">
      <alignment vertical="center"/>
    </xf>
    <xf numFmtId="0" fontId="257" fillId="0" borderId="0" applyFill="0" applyBorder="0" applyProtection="0">
      <alignment vertical="center"/>
    </xf>
    <xf numFmtId="0" fontId="257" fillId="0" borderId="0" applyFill="0" applyBorder="0" applyProtection="0">
      <alignment vertical="center"/>
    </xf>
    <xf numFmtId="0" fontId="257" fillId="0" borderId="0" applyFill="0" applyBorder="0" applyProtection="0">
      <alignment vertical="center"/>
    </xf>
    <xf numFmtId="38" fontId="218" fillId="0" borderId="0">
      <alignment vertical="top"/>
    </xf>
    <xf numFmtId="38" fontId="218" fillId="59" borderId="0">
      <alignment vertical="top"/>
    </xf>
    <xf numFmtId="38" fontId="218" fillId="59" borderId="0">
      <alignment vertical="top"/>
    </xf>
    <xf numFmtId="224" fontId="218" fillId="59" borderId="0">
      <alignment vertical="top"/>
    </xf>
    <xf numFmtId="38" fontId="218" fillId="59" borderId="0">
      <alignment vertical="top"/>
    </xf>
    <xf numFmtId="38" fontId="218" fillId="0" borderId="0">
      <alignment vertical="top"/>
    </xf>
    <xf numFmtId="224" fontId="218" fillId="0" borderId="0">
      <alignment vertical="top"/>
    </xf>
    <xf numFmtId="224" fontId="218" fillId="0" borderId="0">
      <alignment vertical="top"/>
    </xf>
    <xf numFmtId="224" fontId="218" fillId="0" borderId="0">
      <alignment vertical="top"/>
    </xf>
    <xf numFmtId="224" fontId="218" fillId="0" borderId="0">
      <alignment vertical="top"/>
    </xf>
    <xf numFmtId="224" fontId="218" fillId="0" borderId="0">
      <alignment vertical="top"/>
    </xf>
    <xf numFmtId="224" fontId="218" fillId="0" borderId="0">
      <alignment vertical="top"/>
    </xf>
    <xf numFmtId="253" fontId="218" fillId="7" borderId="0">
      <alignment vertical="top"/>
    </xf>
    <xf numFmtId="38" fontId="218" fillId="0" borderId="0">
      <alignment vertical="top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38" fontId="258" fillId="0" borderId="0"/>
    <xf numFmtId="38" fontId="259" fillId="0" borderId="0"/>
    <xf numFmtId="38" fontId="260" fillId="0" borderId="0"/>
    <xf numFmtId="38" fontId="214" fillId="0" borderId="0"/>
    <xf numFmtId="0" fontId="261" fillId="0" borderId="0"/>
    <xf numFmtId="0" fontId="261" fillId="0" borderId="0"/>
    <xf numFmtId="0" fontId="262" fillId="0" borderId="0"/>
    <xf numFmtId="0" fontId="207" fillId="63" borderId="1">
      <alignment wrapText="1"/>
    </xf>
    <xf numFmtId="235" fontId="231" fillId="0" borderId="0" applyFill="0" applyBorder="0" applyAlignment="0"/>
    <xf numFmtId="172" fontId="231" fillId="0" borderId="0" applyFill="0" applyBorder="0" applyAlignment="0"/>
    <xf numFmtId="235" fontId="231" fillId="0" borderId="0" applyFill="0" applyBorder="0" applyAlignment="0"/>
    <xf numFmtId="236" fontId="231" fillId="0" borderId="0" applyFill="0" applyBorder="0" applyAlignment="0"/>
    <xf numFmtId="172" fontId="231" fillId="0" borderId="0" applyFill="0" applyBorder="0" applyAlignment="0"/>
    <xf numFmtId="1" fontId="263" fillId="0" borderId="1">
      <alignment horizontal="center" vertic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254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19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56" fontId="264" fillId="0" borderId="1">
      <alignment horizontal="right"/>
      <protection locked="0"/>
    </xf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257" fontId="16" fillId="0" borderId="0" applyFont="0" applyFill="0" applyBorder="0" applyAlignment="0" applyProtection="0"/>
    <xf numFmtId="258" fontId="16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11" fillId="0" borderId="25" applyFont="0" applyBorder="0">
      <alignment horizontal="center" vertical="center"/>
    </xf>
    <xf numFmtId="0" fontId="63" fillId="0" borderId="0"/>
    <xf numFmtId="0" fontId="67" fillId="0" borderId="0"/>
    <xf numFmtId="0" fontId="67" fillId="0" borderId="0"/>
    <xf numFmtId="0" fontId="63" fillId="0" borderId="0"/>
    <xf numFmtId="0" fontId="63" fillId="0" borderId="0"/>
    <xf numFmtId="0" fontId="67" fillId="0" borderId="0"/>
    <xf numFmtId="0" fontId="67" fillId="0" borderId="0"/>
    <xf numFmtId="0" fontId="67" fillId="0" borderId="0"/>
    <xf numFmtId="0" fontId="63" fillId="0" borderId="0"/>
    <xf numFmtId="0" fontId="63" fillId="0" borderId="0"/>
    <xf numFmtId="259" fontId="11" fillId="0" borderId="0"/>
    <xf numFmtId="259" fontId="1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37" fontId="138" fillId="14" borderId="20" applyBorder="0">
      <alignment horizontal="lef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5" fillId="0" borderId="0">
      <alignment horizontal="right"/>
    </xf>
    <xf numFmtId="0" fontId="8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84" fillId="0" borderId="0"/>
    <xf numFmtId="0" fontId="266" fillId="0" borderId="0"/>
    <xf numFmtId="0" fontId="16" fillId="0" borderId="0"/>
    <xf numFmtId="0" fontId="16" fillId="0" borderId="0"/>
    <xf numFmtId="0" fontId="16" fillId="0" borderId="0"/>
    <xf numFmtId="0" fontId="27" fillId="51" borderId="34" applyNumberFormat="0" applyFont="0" applyAlignment="0" applyProtection="0"/>
    <xf numFmtId="0" fontId="27" fillId="51" borderId="34" applyNumberFormat="0" applyFont="0" applyAlignment="0" applyProtection="0"/>
    <xf numFmtId="0" fontId="27" fillId="51" borderId="34" applyNumberFormat="0" applyFont="0" applyAlignment="0" applyProtection="0"/>
    <xf numFmtId="0" fontId="27" fillId="51" borderId="34" applyNumberFormat="0" applyFont="0" applyAlignment="0" applyProtection="0"/>
    <xf numFmtId="0" fontId="27" fillId="51" borderId="34" applyNumberFormat="0" applyFont="0" applyAlignment="0" applyProtection="0"/>
    <xf numFmtId="0" fontId="27" fillId="51" borderId="34" applyNumberFormat="0" applyFont="0" applyAlignment="0" applyProtection="0"/>
    <xf numFmtId="0" fontId="16" fillId="0" borderId="0"/>
    <xf numFmtId="260" fontId="11" fillId="0" borderId="0" applyFont="0" applyAlignment="0">
      <alignment horizontal="center"/>
    </xf>
    <xf numFmtId="261" fontId="11" fillId="0" borderId="0" applyFont="0" applyFill="0" applyBorder="0" applyAlignment="0" applyProtection="0"/>
    <xf numFmtId="262" fontId="11" fillId="0" borderId="0" applyFont="0" applyFill="0" applyBorder="0" applyAlignment="0" applyProtection="0"/>
    <xf numFmtId="263" fontId="16" fillId="0" borderId="0" applyFont="0" applyFill="0" applyBorder="0" applyAlignment="0" applyProtection="0"/>
    <xf numFmtId="264" fontId="267" fillId="0" borderId="0" applyFont="0" applyFill="0" applyBorder="0" applyAlignment="0" applyProtection="0"/>
    <xf numFmtId="265" fontId="16" fillId="0" borderId="0" applyFont="0" applyFill="0" applyBorder="0" applyAlignment="0" applyProtection="0"/>
    <xf numFmtId="266" fontId="267" fillId="0" borderId="0" applyFont="0" applyFill="0" applyBorder="0" applyAlignment="0" applyProtection="0"/>
    <xf numFmtId="0" fontId="85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2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8" fontId="85" fillId="0" borderId="0" applyFont="0" applyFill="0" applyBorder="0" applyAlignment="0" applyProtection="0"/>
    <xf numFmtId="269" fontId="85" fillId="0" borderId="0" applyFont="0" applyFill="0" applyBorder="0" applyAlignment="0" applyProtection="0"/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40" fontId="144" fillId="52" borderId="0">
      <alignment horizontal="right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6" fillId="53" borderId="0">
      <alignment horizontal="center"/>
    </xf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48" fillId="54" borderId="0"/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0" fillId="52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52" fillId="54" borderId="0" applyBorder="0">
      <alignment horizontal="centerContinuous"/>
    </xf>
    <xf numFmtId="0" fontId="142" fillId="17" borderId="3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49" fontId="269" fillId="0" borderId="6" applyFill="0" applyProtection="0">
      <alignment vertical="center"/>
    </xf>
    <xf numFmtId="0" fontId="270" fillId="0" borderId="0"/>
    <xf numFmtId="172" fontId="271" fillId="0" borderId="0"/>
    <xf numFmtId="270" fontId="16" fillId="0" borderId="0" applyFont="0" applyFill="0" applyBorder="0" applyAlignment="0" applyProtection="0"/>
    <xf numFmtId="270" fontId="16" fillId="0" borderId="0" applyFont="0" applyFill="0" applyBorder="0" applyAlignment="0" applyProtection="0"/>
    <xf numFmtId="270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3" fontId="231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275" fontId="16" fillId="0" borderId="0" applyFont="0" applyFill="0" applyBorder="0" applyAlignment="0" applyProtection="0"/>
    <xf numFmtId="275" fontId="16" fillId="0" borderId="0" applyFont="0" applyFill="0" applyBorder="0" applyAlignment="0" applyProtection="0"/>
    <xf numFmtId="275" fontId="16" fillId="0" borderId="0" applyFont="0" applyFill="0" applyBorder="0" applyAlignment="0" applyProtection="0"/>
    <xf numFmtId="276" fontId="16" fillId="0" borderId="0" applyFont="0" applyFill="0" applyBorder="0" applyAlignment="0" applyProtection="0"/>
    <xf numFmtId="276" fontId="16" fillId="0" borderId="0" applyFont="0" applyFill="0" applyBorder="0" applyAlignment="0" applyProtection="0"/>
    <xf numFmtId="276" fontId="16" fillId="0" borderId="0" applyFont="0" applyFill="0" applyBorder="0" applyAlignment="0" applyProtection="0"/>
    <xf numFmtId="277" fontId="16" fillId="0" borderId="0" applyFont="0" applyFill="0" applyBorder="0" applyAlignment="0" applyProtection="0"/>
    <xf numFmtId="277" fontId="16" fillId="0" borderId="0" applyFont="0" applyFill="0" applyBorder="0" applyAlignment="0" applyProtection="0"/>
    <xf numFmtId="277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5" fillId="0" borderId="0">
      <protection locked="0"/>
    </xf>
    <xf numFmtId="37" fontId="272" fillId="6" borderId="10"/>
    <xf numFmtId="37" fontId="272" fillId="6" borderId="10"/>
    <xf numFmtId="235" fontId="231" fillId="0" borderId="0" applyFill="0" applyBorder="0" applyAlignment="0"/>
    <xf numFmtId="172" fontId="231" fillId="0" borderId="0" applyFill="0" applyBorder="0" applyAlignment="0"/>
    <xf numFmtId="235" fontId="231" fillId="0" borderId="0" applyFill="0" applyBorder="0" applyAlignment="0"/>
    <xf numFmtId="236" fontId="231" fillId="0" borderId="0" applyFill="0" applyBorder="0" applyAlignment="0"/>
    <xf numFmtId="172" fontId="231" fillId="0" borderId="0" applyFill="0" applyBorder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280" fontId="273" fillId="0" borderId="52" applyBorder="0">
      <alignment horizontal="right"/>
      <protection locked="0"/>
    </xf>
    <xf numFmtId="0" fontId="11" fillId="52" borderId="0"/>
    <xf numFmtId="0" fontId="207" fillId="0" borderId="1"/>
    <xf numFmtId="0" fontId="274" fillId="64" borderId="1">
      <alignment horizontal="center" vertical="center" wrapText="1"/>
    </xf>
    <xf numFmtId="0" fontId="207" fillId="17" borderId="1">
      <alignment wrapText="1"/>
    </xf>
    <xf numFmtId="49" fontId="275" fillId="0" borderId="1" applyNumberFormat="0">
      <alignment horizontal="left" vertical="center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0" fontId="157" fillId="0" borderId="0" applyNumberFormat="0" applyFill="0" applyBorder="0" applyAlignment="0" applyProtection="0">
      <alignment horizontal="left"/>
      <protection locked="0"/>
    </xf>
    <xf numFmtId="168" fontId="276" fillId="0" borderId="0">
      <alignment horizontal="right"/>
    </xf>
    <xf numFmtId="0" fontId="277" fillId="52" borderId="0">
      <alignment horizontal="right" vertical="top"/>
    </xf>
    <xf numFmtId="0" fontId="277" fillId="52" borderId="0">
      <alignment horizontal="left" vertical="top"/>
    </xf>
    <xf numFmtId="0" fontId="277" fillId="52" borderId="0">
      <alignment horizontal="right" vertical="top"/>
    </xf>
    <xf numFmtId="0" fontId="278" fillId="0" borderId="0">
      <alignment horizontal="left" vertical="center"/>
    </xf>
    <xf numFmtId="0" fontId="277" fillId="52" borderId="0">
      <alignment horizontal="right" vertical="top"/>
    </xf>
    <xf numFmtId="0" fontId="279" fillId="0" borderId="0">
      <alignment horizontal="center" vertical="center"/>
    </xf>
    <xf numFmtId="0" fontId="278" fillId="0" borderId="0">
      <alignment horizontal="right" vertical="center"/>
    </xf>
    <xf numFmtId="0" fontId="278" fillId="0" borderId="0">
      <alignment horizontal="center"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0" fontId="159" fillId="0" borderId="36">
      <alignment vertical="center"/>
    </xf>
    <xf numFmtId="4" fontId="143" fillId="6" borderId="35" applyNumberFormat="0" applyProtection="0">
      <alignment vertical="center"/>
    </xf>
    <xf numFmtId="4" fontId="280" fillId="6" borderId="35" applyNumberFormat="0" applyProtection="0">
      <alignment vertical="center"/>
    </xf>
    <xf numFmtId="4" fontId="143" fillId="6" borderId="35" applyNumberFormat="0" applyProtection="0">
      <alignment horizontal="left" vertical="center" indent="1"/>
    </xf>
    <xf numFmtId="4" fontId="143" fillId="6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4" fontId="143" fillId="65" borderId="35" applyNumberFormat="0" applyProtection="0">
      <alignment horizontal="right" vertical="center"/>
    </xf>
    <xf numFmtId="4" fontId="143" fillId="66" borderId="35" applyNumberFormat="0" applyProtection="0">
      <alignment horizontal="right" vertical="center"/>
    </xf>
    <xf numFmtId="4" fontId="143" fillId="67" borderId="35" applyNumberFormat="0" applyProtection="0">
      <alignment horizontal="right" vertical="center"/>
    </xf>
    <xf numFmtId="4" fontId="143" fillId="68" borderId="35" applyNumberFormat="0" applyProtection="0">
      <alignment horizontal="right" vertical="center"/>
    </xf>
    <xf numFmtId="4" fontId="143" fillId="69" borderId="35" applyNumberFormat="0" applyProtection="0">
      <alignment horizontal="right" vertical="center"/>
    </xf>
    <xf numFmtId="4" fontId="143" fillId="26" borderId="35" applyNumberFormat="0" applyProtection="0">
      <alignment horizontal="right" vertical="center"/>
    </xf>
    <xf numFmtId="4" fontId="143" fillId="70" borderId="35" applyNumberFormat="0" applyProtection="0">
      <alignment horizontal="right" vertical="center"/>
    </xf>
    <xf numFmtId="4" fontId="143" fillId="71" borderId="35" applyNumberFormat="0" applyProtection="0">
      <alignment horizontal="right" vertical="center"/>
    </xf>
    <xf numFmtId="4" fontId="143" fillId="22" borderId="35" applyNumberFormat="0" applyProtection="0">
      <alignment horizontal="right" vertical="center"/>
    </xf>
    <xf numFmtId="4" fontId="88" fillId="72" borderId="35" applyNumberFormat="0" applyProtection="0">
      <alignment horizontal="left" vertical="center" indent="1"/>
    </xf>
    <xf numFmtId="4" fontId="143" fillId="73" borderId="53" applyNumberFormat="0" applyProtection="0">
      <alignment horizontal="left" vertical="center" indent="1"/>
    </xf>
    <xf numFmtId="4" fontId="281" fillId="25" borderId="0" applyNumberFormat="0" applyProtection="0">
      <alignment horizontal="left" vertical="center" indent="1"/>
    </xf>
    <xf numFmtId="4" fontId="281" fillId="25" borderId="0" applyNumberFormat="0" applyProtection="0">
      <alignment horizontal="left" vertical="center" indent="1"/>
    </xf>
    <xf numFmtId="4" fontId="281" fillId="25" borderId="0" applyNumberFormat="0" applyProtection="0">
      <alignment horizontal="left" vertical="center" indent="1"/>
    </xf>
    <xf numFmtId="4" fontId="281" fillId="25" borderId="0" applyNumberFormat="0" applyProtection="0">
      <alignment horizontal="left" vertical="center" indent="1"/>
    </xf>
    <xf numFmtId="4" fontId="281" fillId="25" borderId="0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4" fontId="144" fillId="73" borderId="35" applyNumberFormat="0" applyProtection="0">
      <alignment horizontal="left" vertical="center" indent="1"/>
    </xf>
    <xf numFmtId="4" fontId="144" fillId="73" borderId="35" applyNumberFormat="0" applyProtection="0">
      <alignment horizontal="left" vertical="center" indent="1"/>
    </xf>
    <xf numFmtId="4" fontId="144" fillId="73" borderId="35" applyNumberFormat="0" applyProtection="0">
      <alignment horizontal="left" vertical="center" indent="1"/>
    </xf>
    <xf numFmtId="4" fontId="144" fillId="73" borderId="35" applyNumberFormat="0" applyProtection="0">
      <alignment horizontal="left" vertical="center" indent="1"/>
    </xf>
    <xf numFmtId="4" fontId="144" fillId="73" borderId="35" applyNumberFormat="0" applyProtection="0">
      <alignment horizontal="left" vertical="center" indent="1"/>
    </xf>
    <xf numFmtId="4" fontId="144" fillId="73" borderId="35" applyNumberFormat="0" applyProtection="0">
      <alignment horizontal="left" vertical="center" indent="1"/>
    </xf>
    <xf numFmtId="4" fontId="144" fillId="74" borderId="35" applyNumberFormat="0" applyProtection="0">
      <alignment horizontal="left" vertical="center" indent="1"/>
    </xf>
    <xf numFmtId="4" fontId="144" fillId="74" borderId="35" applyNumberFormat="0" applyProtection="0">
      <alignment horizontal="left" vertical="center" indent="1"/>
    </xf>
    <xf numFmtId="4" fontId="144" fillId="74" borderId="35" applyNumberFormat="0" applyProtection="0">
      <alignment horizontal="left" vertical="center" indent="1"/>
    </xf>
    <xf numFmtId="4" fontId="144" fillId="74" borderId="35" applyNumberFormat="0" applyProtection="0">
      <alignment horizontal="left" vertical="center" indent="1"/>
    </xf>
    <xf numFmtId="4" fontId="144" fillId="74" borderId="35" applyNumberFormat="0" applyProtection="0">
      <alignment horizontal="left" vertical="center" indent="1"/>
    </xf>
    <xf numFmtId="4" fontId="144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74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16" fillId="19" borderId="35" applyNumberFormat="0" applyProtection="0">
      <alignment horizontal="left" vertical="center" indent="1"/>
    </xf>
    <xf numFmtId="0" fontId="46" fillId="59" borderId="35" applyNumberFormat="0" applyProtection="0">
      <alignment horizontal="left" vertical="center" indent="1"/>
    </xf>
    <xf numFmtId="0" fontId="46" fillId="59" borderId="35" applyNumberFormat="0" applyProtection="0">
      <alignment horizontal="left" vertical="center" indent="1"/>
    </xf>
    <xf numFmtId="0" fontId="46" fillId="59" borderId="35" applyNumberFormat="0" applyProtection="0">
      <alignment horizontal="left" vertical="center" indent="1"/>
    </xf>
    <xf numFmtId="0" fontId="4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4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59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1" fillId="0" borderId="0"/>
    <xf numFmtId="4" fontId="143" fillId="62" borderId="35" applyNumberFormat="0" applyProtection="0">
      <alignment vertical="center"/>
    </xf>
    <xf numFmtId="4" fontId="280" fillId="62" borderId="35" applyNumberFormat="0" applyProtection="0">
      <alignment vertical="center"/>
    </xf>
    <xf numFmtId="4" fontId="143" fillId="62" borderId="35" applyNumberFormat="0" applyProtection="0">
      <alignment horizontal="left" vertical="center" indent="1"/>
    </xf>
    <xf numFmtId="4" fontId="143" fillId="62" borderId="35" applyNumberFormat="0" applyProtection="0">
      <alignment horizontal="left" vertical="center" indent="1"/>
    </xf>
    <xf numFmtId="4" fontId="143" fillId="73" borderId="35" applyNumberFormat="0" applyProtection="0">
      <alignment horizontal="right" vertical="center"/>
    </xf>
    <xf numFmtId="4" fontId="280" fillId="73" borderId="35" applyNumberFormat="0" applyProtection="0">
      <alignment horizontal="right" vertical="center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16" fillId="60" borderId="35" applyNumberFormat="0" applyProtection="0">
      <alignment horizontal="left" vertical="center" indent="1"/>
    </xf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4" fontId="174" fillId="73" borderId="35" applyNumberFormat="0" applyProtection="0">
      <alignment horizontal="right" vertical="center"/>
    </xf>
    <xf numFmtId="0" fontId="283" fillId="0" borderId="0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1" fillId="0" borderId="37"/>
    <xf numFmtId="0" fontId="160" fillId="0" borderId="37"/>
    <xf numFmtId="281" fontId="284" fillId="0" borderId="0">
      <alignment horizontal="right"/>
    </xf>
    <xf numFmtId="282" fontId="276" fillId="0" borderId="0">
      <alignment horizontal="right"/>
    </xf>
    <xf numFmtId="168" fontId="285" fillId="0" borderId="0">
      <alignment horizontal="right"/>
    </xf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97" fillId="0" borderId="0" applyFill="0" applyBorder="0" applyAlignment="0" applyProtection="0"/>
    <xf numFmtId="0" fontId="284" fillId="0" borderId="0"/>
    <xf numFmtId="168" fontId="167" fillId="0" borderId="0">
      <alignment horizontal="right"/>
    </xf>
    <xf numFmtId="0" fontId="207" fillId="0" borderId="0">
      <alignment horizontal="left" vertical="center" wrapText="1"/>
    </xf>
    <xf numFmtId="0" fontId="99" fillId="0" borderId="0"/>
    <xf numFmtId="0" fontId="286" fillId="0" borderId="0"/>
    <xf numFmtId="281" fontId="284" fillId="0" borderId="0">
      <alignment horizontal="right"/>
    </xf>
    <xf numFmtId="0" fontId="15" fillId="0" borderId="0"/>
    <xf numFmtId="0" fontId="67" fillId="0" borderId="0"/>
    <xf numFmtId="0" fontId="67" fillId="0" borderId="0"/>
    <xf numFmtId="0" fontId="67" fillId="0" borderId="0"/>
    <xf numFmtId="2" fontId="287" fillId="75" borderId="54" applyProtection="0"/>
    <xf numFmtId="2" fontId="287" fillId="75" borderId="54" applyProtection="0"/>
    <xf numFmtId="2" fontId="288" fillId="0" borderId="0" applyFill="0" applyBorder="0" applyProtection="0"/>
    <xf numFmtId="2" fontId="222" fillId="0" borderId="0" applyFill="0" applyBorder="0" applyProtection="0"/>
    <xf numFmtId="2" fontId="222" fillId="27" borderId="54" applyProtection="0"/>
    <xf numFmtId="2" fontId="222" fillId="24" borderId="54" applyProtection="0"/>
    <xf numFmtId="2" fontId="222" fillId="76" borderId="54" applyProtection="0"/>
    <xf numFmtId="2" fontId="222" fillId="76" borderId="54" applyProtection="0">
      <alignment horizontal="center"/>
    </xf>
    <xf numFmtId="2" fontId="222" fillId="24" borderId="54" applyProtection="0">
      <alignment horizontal="center"/>
    </xf>
    <xf numFmtId="283" fontId="284" fillId="0" borderId="0">
      <alignment horizontal="right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0" applyBorder="0" applyProtection="0">
      <alignment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4" fillId="0" borderId="6" applyBorder="0" applyProtection="0">
      <alignment horizontal="right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5" borderId="0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166" fillId="56" borderId="6" applyBorder="0" applyProtection="0">
      <alignment horizontal="centerContinuous" vertical="center"/>
    </xf>
    <xf numFmtId="0" fontId="289" fillId="0" borderId="0" applyBorder="0" applyProtection="0">
      <alignment horizontal="left"/>
    </xf>
    <xf numFmtId="38" fontId="290" fillId="77" borderId="0">
      <alignment horizontal="right" vertical="top"/>
    </xf>
    <xf numFmtId="224" fontId="290" fillId="77" borderId="0">
      <alignment horizontal="right" vertical="top"/>
    </xf>
    <xf numFmtId="38" fontId="290" fillId="77" borderId="0">
      <alignment horizontal="right" vertical="top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15" fillId="0" borderId="13" applyFill="0" applyBorder="0" applyProtection="0">
      <alignment horizontal="left" vertical="top"/>
    </xf>
    <xf numFmtId="0" fontId="170" fillId="0" borderId="13" applyFill="0" applyBorder="0" applyProtection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291" fillId="0" borderId="0" applyFill="0" applyBorder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49" fontId="143" fillId="0" borderId="0" applyFill="0" applyBorder="0" applyAlignment="0"/>
    <xf numFmtId="284" fontId="231" fillId="0" borderId="0" applyFill="0" applyBorder="0" applyAlignment="0"/>
    <xf numFmtId="285" fontId="231" fillId="0" borderId="0" applyFill="0" applyBorder="0" applyAlignment="0"/>
    <xf numFmtId="0" fontId="292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225" fontId="244" fillId="0" borderId="0"/>
    <xf numFmtId="0" fontId="234" fillId="0" borderId="38" applyNumberFormat="0" applyFont="0" applyFill="0" applyAlignment="0" applyProtection="0"/>
    <xf numFmtId="0" fontId="234" fillId="0" borderId="38" applyNumberFormat="0" applyFont="0" applyFill="0" applyAlignment="0" applyProtection="0"/>
    <xf numFmtId="0" fontId="190" fillId="0" borderId="42" applyNumberFormat="0" applyFill="0" applyAlignment="0" applyProtection="0"/>
    <xf numFmtId="0" fontId="234" fillId="0" borderId="38" applyNumberFormat="0" applyFont="0" applyFill="0" applyAlignment="0" applyProtection="0"/>
    <xf numFmtId="0" fontId="15" fillId="0" borderId="55"/>
    <xf numFmtId="0" fontId="123" fillId="0" borderId="29" applyFill="0" applyBorder="0" applyProtection="0">
      <alignment vertical="center"/>
    </xf>
    <xf numFmtId="49" fontId="293" fillId="5" borderId="56">
      <alignment horizontal="left"/>
    </xf>
    <xf numFmtId="0" fontId="63" fillId="0" borderId="0"/>
    <xf numFmtId="0" fontId="67" fillId="0" borderId="0"/>
    <xf numFmtId="0" fontId="67" fillId="0" borderId="0"/>
    <xf numFmtId="0" fontId="67" fillId="0" borderId="0"/>
    <xf numFmtId="0" fontId="63" fillId="0" borderId="0"/>
    <xf numFmtId="0" fontId="63" fillId="0" borderId="0"/>
    <xf numFmtId="0" fontId="85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286" fontId="84" fillId="0" borderId="0" applyFont="0" applyFill="0" applyBorder="0" applyAlignment="0" applyProtection="0"/>
    <xf numFmtId="0" fontId="16" fillId="0" borderId="0">
      <alignment horizontal="center" textRotation="90"/>
    </xf>
    <xf numFmtId="0" fontId="16" fillId="0" borderId="0">
      <alignment horizontal="center" textRotation="90"/>
    </xf>
    <xf numFmtId="0" fontId="16" fillId="0" borderId="0">
      <alignment horizontal="center" textRotation="90"/>
    </xf>
    <xf numFmtId="0" fontId="16" fillId="0" borderId="0">
      <alignment horizontal="center" textRotation="90"/>
    </xf>
    <xf numFmtId="0" fontId="16" fillId="0" borderId="0">
      <alignment horizontal="center" textRotation="90"/>
    </xf>
    <xf numFmtId="287" fontId="16" fillId="0" borderId="0" applyFont="0" applyFill="0" applyBorder="0" applyAlignment="0" applyProtection="0"/>
    <xf numFmtId="288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289" fontId="19" fillId="0" borderId="0" applyFon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290" fontId="16" fillId="0" borderId="0" applyFont="0" applyFill="0" applyBorder="0" applyAlignment="0" applyProtection="0"/>
    <xf numFmtId="291" fontId="16" fillId="0" borderId="0" applyFont="0" applyFill="0" applyBorder="0" applyAlignment="0" applyProtection="0"/>
    <xf numFmtId="291" fontId="16" fillId="0" borderId="0" applyFont="0" applyFill="0" applyBorder="0" applyAlignment="0" applyProtection="0"/>
    <xf numFmtId="291" fontId="16" fillId="0" borderId="0" applyFont="0" applyFill="0" applyBorder="0" applyAlignment="0" applyProtection="0"/>
    <xf numFmtId="292" fontId="16" fillId="0" borderId="0" applyFont="0" applyFill="0" applyBorder="0" applyAlignment="0" applyProtection="0"/>
    <xf numFmtId="292" fontId="16" fillId="0" borderId="0" applyFont="0" applyFill="0" applyBorder="0" applyAlignment="0" applyProtection="0"/>
    <xf numFmtId="292" fontId="16" fillId="0" borderId="0" applyFont="0" applyFill="0" applyBorder="0" applyAlignment="0" applyProtection="0"/>
    <xf numFmtId="293" fontId="16" fillId="0" borderId="0" applyFont="0" applyFill="0" applyBorder="0" applyAlignment="0" applyProtection="0"/>
    <xf numFmtId="293" fontId="16" fillId="0" borderId="0" applyFont="0" applyFill="0" applyBorder="0" applyAlignment="0" applyProtection="0"/>
    <xf numFmtId="293" fontId="16" fillId="0" borderId="0" applyFont="0" applyFill="0" applyBorder="0" applyAlignment="0" applyProtection="0"/>
    <xf numFmtId="290" fontId="16" fillId="0" borderId="0" applyFont="0" applyFill="0" applyBorder="0" applyAlignment="0" applyProtection="0"/>
    <xf numFmtId="290" fontId="16" fillId="0" borderId="0" applyFont="0" applyFill="0" applyBorder="0" applyAlignment="0" applyProtection="0"/>
    <xf numFmtId="290" fontId="16" fillId="0" borderId="0" applyFont="0" applyFill="0" applyBorder="0" applyAlignment="0" applyProtection="0"/>
    <xf numFmtId="290" fontId="16" fillId="0" borderId="0" applyFont="0" applyFill="0" applyBorder="0" applyAlignment="0" applyProtection="0"/>
    <xf numFmtId="294" fontId="16" fillId="0" borderId="0" applyFont="0" applyFill="0" applyBorder="0" applyAlignment="0" applyProtection="0"/>
    <xf numFmtId="295" fontId="16" fillId="0" borderId="0" applyFont="0" applyFill="0" applyBorder="0" applyAlignment="0" applyProtection="0"/>
    <xf numFmtId="295" fontId="16" fillId="0" borderId="0" applyFont="0" applyFill="0" applyBorder="0" applyAlignment="0" applyProtection="0"/>
    <xf numFmtId="295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7" fontId="16" fillId="0" borderId="0" applyFont="0" applyFill="0" applyBorder="0" applyAlignment="0" applyProtection="0"/>
    <xf numFmtId="297" fontId="16" fillId="0" borderId="0" applyFont="0" applyFill="0" applyBorder="0" applyAlignment="0" applyProtection="0"/>
    <xf numFmtId="297" fontId="16" fillId="0" borderId="0" applyFont="0" applyFill="0" applyBorder="0" applyAlignment="0" applyProtection="0"/>
    <xf numFmtId="294" fontId="16" fillId="0" borderId="0" applyFont="0" applyFill="0" applyBorder="0" applyAlignment="0" applyProtection="0"/>
    <xf numFmtId="294" fontId="16" fillId="0" borderId="0" applyFont="0" applyFill="0" applyBorder="0" applyAlignment="0" applyProtection="0"/>
    <xf numFmtId="294" fontId="16" fillId="0" borderId="0" applyFont="0" applyFill="0" applyBorder="0" applyAlignment="0" applyProtection="0"/>
    <xf numFmtId="294" fontId="16" fillId="0" borderId="0" applyFont="0" applyFill="0" applyBorder="0" applyAlignment="0" applyProtection="0"/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0" fontId="180" fillId="0" borderId="6" applyBorder="0" applyProtection="0">
      <alignment horizontal="right"/>
    </xf>
    <xf numFmtId="298" fontId="239" fillId="0" borderId="21" applyFont="0" applyFill="0" applyBorder="0" applyAlignment="0">
      <alignment horizontal="centerContinuous"/>
    </xf>
    <xf numFmtId="299" fontId="294" fillId="0" borderId="21" applyFont="0" applyFill="0" applyBorder="0" applyAlignment="0">
      <alignment horizontal="centerContinuous"/>
    </xf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0" fontId="16" fillId="0" borderId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40" borderId="0" applyNumberFormat="0" applyBorder="0" applyAlignment="0" applyProtection="0"/>
    <xf numFmtId="0" fontId="83" fillId="38" borderId="0" applyNumberFormat="0" applyBorder="0" applyAlignment="0" applyProtection="0"/>
    <xf numFmtId="0" fontId="83" fillId="40" borderId="0" applyNumberFormat="0" applyBorder="0" applyAlignment="0" applyProtection="0"/>
    <xf numFmtId="0" fontId="83" fillId="78" borderId="0" applyNumberFormat="0" applyBorder="0" applyAlignment="0" applyProtection="0"/>
    <xf numFmtId="0" fontId="83" fillId="40" borderId="0" applyNumberFormat="0" applyBorder="0" applyAlignment="0" applyProtection="0"/>
    <xf numFmtId="0" fontId="83" fillId="78" borderId="0" applyNumberFormat="0" applyBorder="0" applyAlignment="0" applyProtection="0"/>
    <xf numFmtId="0" fontId="83" fillId="40" borderId="0" applyNumberFormat="0" applyBorder="0" applyAlignment="0" applyProtection="0"/>
    <xf numFmtId="0" fontId="83" fillId="78" borderId="0" applyNumberFormat="0" applyBorder="0" applyAlignment="0" applyProtection="0"/>
    <xf numFmtId="0" fontId="83" fillId="40" borderId="0" applyNumberFormat="0" applyBorder="0" applyAlignment="0" applyProtection="0"/>
    <xf numFmtId="0" fontId="83" fillId="78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35" borderId="0" applyNumberFormat="0" applyBorder="0" applyAlignment="0" applyProtection="0"/>
    <xf numFmtId="0" fontId="83" fillId="42" borderId="0" applyNumberFormat="0" applyBorder="0" applyAlignment="0" applyProtection="0"/>
    <xf numFmtId="0" fontId="83" fillId="35" borderId="0" applyNumberFormat="0" applyBorder="0" applyAlignment="0" applyProtection="0"/>
    <xf numFmtId="0" fontId="83" fillId="42" borderId="0" applyNumberFormat="0" applyBorder="0" applyAlignment="0" applyProtection="0"/>
    <xf numFmtId="0" fontId="83" fillId="35" borderId="0" applyNumberFormat="0" applyBorder="0" applyAlignment="0" applyProtection="0"/>
    <xf numFmtId="0" fontId="83" fillId="42" borderId="0" applyNumberFormat="0" applyBorder="0" applyAlignment="0" applyProtection="0"/>
    <xf numFmtId="0" fontId="83" fillId="35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37" borderId="0" applyNumberFormat="0" applyBorder="0" applyAlignment="0" applyProtection="0"/>
    <xf numFmtId="0" fontId="83" fillId="64" borderId="0" applyNumberFormat="0" applyBorder="0" applyAlignment="0" applyProtection="0"/>
    <xf numFmtId="0" fontId="83" fillId="37" borderId="0" applyNumberFormat="0" applyBorder="0" applyAlignment="0" applyProtection="0"/>
    <xf numFmtId="0" fontId="83" fillId="64" borderId="0" applyNumberFormat="0" applyBorder="0" applyAlignment="0" applyProtection="0"/>
    <xf numFmtId="0" fontId="83" fillId="37" borderId="0" applyNumberFormat="0" applyBorder="0" applyAlignment="0" applyProtection="0"/>
    <xf numFmtId="0" fontId="83" fillId="64" borderId="0" applyNumberFormat="0" applyBorder="0" applyAlignment="0" applyProtection="0"/>
    <xf numFmtId="0" fontId="83" fillId="37" borderId="0" applyNumberFormat="0" applyBorder="0" applyAlignment="0" applyProtection="0"/>
    <xf numFmtId="0" fontId="83" fillId="64" borderId="0" applyNumberFormat="0" applyBorder="0" applyAlignment="0" applyProtection="0"/>
    <xf numFmtId="0" fontId="83" fillId="37" borderId="0" applyNumberFormat="0" applyBorder="0" applyAlignment="0" applyProtection="0"/>
    <xf numFmtId="0" fontId="83" fillId="64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4" fillId="0" borderId="8">
      <protection locked="0"/>
    </xf>
    <xf numFmtId="0" fontId="24" fillId="0" borderId="8">
      <protection locked="0"/>
    </xf>
    <xf numFmtId="172" fontId="24" fillId="0" borderId="8">
      <protection locked="0"/>
    </xf>
    <xf numFmtId="0" fontId="24" fillId="0" borderId="8">
      <protection locked="0"/>
    </xf>
    <xf numFmtId="300" fontId="205" fillId="0" borderId="57">
      <alignment horizontal="center"/>
    </xf>
    <xf numFmtId="300" fontId="205" fillId="0" borderId="57">
      <alignment horizontal="center"/>
    </xf>
    <xf numFmtId="300" fontId="205" fillId="0" borderId="57">
      <alignment horizontal="center"/>
    </xf>
    <xf numFmtId="300" fontId="205" fillId="0" borderId="57">
      <alignment horizontal="center"/>
    </xf>
    <xf numFmtId="300" fontId="205" fillId="0" borderId="57">
      <alignment horizontal="center"/>
    </xf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50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50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50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50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181" fillId="32" borderId="14" applyNumberFormat="0" applyAlignment="0" applyProtection="0"/>
    <xf numFmtId="0" fontId="295" fillId="0" borderId="0"/>
    <xf numFmtId="301" fontId="24" fillId="0" borderId="1">
      <alignment vertical="top" wrapText="1"/>
    </xf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52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52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52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52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52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52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3" fillId="17" borderId="35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52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184" fillId="52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296" fillId="52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296" fillId="52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296" fillId="52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296" fillId="52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0" fontId="184" fillId="17" borderId="14" applyNumberFormat="0" applyAlignment="0" applyProtection="0"/>
    <xf numFmtId="302" fontId="297" fillId="0" borderId="1">
      <alignment vertical="top" wrapText="1"/>
    </xf>
    <xf numFmtId="4" fontId="194" fillId="0" borderId="1">
      <alignment horizontal="left" vertical="center"/>
    </xf>
    <xf numFmtId="4" fontId="194" fillId="0" borderId="1"/>
    <xf numFmtId="4" fontId="194" fillId="79" borderId="1"/>
    <xf numFmtId="4" fontId="194" fillId="80" borderId="1"/>
    <xf numFmtId="4" fontId="239" fillId="81" borderId="1"/>
    <xf numFmtId="4" fontId="298" fillId="59" borderId="1"/>
    <xf numFmtId="4" fontId="299" fillId="0" borderId="1">
      <alignment horizontal="center" wrapText="1"/>
    </xf>
    <xf numFmtId="302" fontId="194" fillId="0" borderId="1"/>
    <xf numFmtId="302" fontId="297" fillId="0" borderId="1">
      <alignment horizontal="center" vertical="center" wrapText="1"/>
    </xf>
    <xf numFmtId="4" fontId="300" fillId="0" borderId="1">
      <alignment horizontal="left" vertical="center" wrapText="1"/>
    </xf>
    <xf numFmtId="302" fontId="301" fillId="0" borderId="1"/>
    <xf numFmtId="302" fontId="302" fillId="0" borderId="1"/>
    <xf numFmtId="4" fontId="297" fillId="0" borderId="1"/>
    <xf numFmtId="14" fontId="186" fillId="0" borderId="0"/>
    <xf numFmtId="14" fontId="186" fillId="0" borderId="0"/>
    <xf numFmtId="14" fontId="186" fillId="0" borderId="0"/>
    <xf numFmtId="14" fontId="186" fillId="0" borderId="0"/>
    <xf numFmtId="14" fontId="186" fillId="0" borderId="0"/>
    <xf numFmtId="14" fontId="186" fillId="0" borderId="0"/>
    <xf numFmtId="14" fontId="186" fillId="0" borderId="0"/>
    <xf numFmtId="14" fontId="186" fillId="0" borderId="0"/>
    <xf numFmtId="14" fontId="18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4" fontId="186" fillId="0" borderId="0"/>
    <xf numFmtId="14" fontId="24" fillId="0" borderId="0">
      <alignment vertical="center"/>
    </xf>
    <xf numFmtId="0" fontId="36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303" fillId="0" borderId="58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303" fillId="0" borderId="58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303" fillId="0" borderId="5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303" fillId="0" borderId="5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303" fillId="0" borderId="5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303" fillId="0" borderId="5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187" fillId="0" borderId="39" applyNumberFormat="0" applyFill="0" applyAlignment="0" applyProtection="0"/>
    <xf numFmtId="0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304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304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304" fillId="0" borderId="6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304" fillId="0" borderId="6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304" fillId="0" borderId="6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304" fillId="0" borderId="6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188" fillId="0" borderId="40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305" fillId="0" borderId="6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305" fillId="0" borderId="6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305" fillId="0" borderId="62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305" fillId="0" borderId="62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305" fillId="0" borderId="62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305" fillId="0" borderId="62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189" fillId="0" borderId="41" applyNumberFormat="0" applyFill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0" fontId="306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5" borderId="8"/>
    <xf numFmtId="0" fontId="26" fillId="5" borderId="8"/>
    <xf numFmtId="172" fontId="26" fillId="5" borderId="8"/>
    <xf numFmtId="0" fontId="26" fillId="5" borderId="8"/>
    <xf numFmtId="49" fontId="307" fillId="0" borderId="0" applyBorder="0">
      <alignment vertical="center"/>
    </xf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63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63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64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64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64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64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0" fontId="190" fillId="0" borderId="42" applyNumberFormat="0" applyFill="0" applyAlignment="0" applyProtection="0"/>
    <xf numFmtId="176" fontId="308" fillId="0" borderId="1"/>
    <xf numFmtId="3" fontId="26" fillId="0" borderId="1" applyBorder="0">
      <alignment vertical="center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3" fontId="194" fillId="79" borderId="1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91" fillId="46" borderId="27" applyNumberFormat="0" applyAlignment="0" applyProtection="0"/>
    <xf numFmtId="0" fontId="11" fillId="0" borderId="0">
      <alignment wrapText="1"/>
    </xf>
    <xf numFmtId="0" fontId="34" fillId="0" borderId="0">
      <alignment horizontal="center" vertical="top" wrapText="1"/>
    </xf>
    <xf numFmtId="0" fontId="35" fillId="0" borderId="0">
      <alignment horizontal="center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4" fillId="0" borderId="0">
      <alignment horizontal="center" vertical="top"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0" fontId="36" fillId="7" borderId="0" applyFill="0">
      <alignment wrapText="1"/>
    </xf>
    <xf numFmtId="178" fontId="36" fillId="7" borderId="0" applyFill="0">
      <alignment wrapText="1"/>
    </xf>
    <xf numFmtId="175" fontId="309" fillId="7" borderId="1">
      <alignment wrapText="1"/>
    </xf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311" fillId="50" borderId="0" applyNumberFormat="0" applyBorder="0" applyAlignment="0" applyProtection="0"/>
    <xf numFmtId="0" fontId="195" fillId="50" borderId="0" applyNumberFormat="0" applyBorder="0" applyAlignment="0" applyProtection="0"/>
    <xf numFmtId="0" fontId="311" fillId="50" borderId="0" applyNumberFormat="0" applyBorder="0" applyAlignment="0" applyProtection="0"/>
    <xf numFmtId="0" fontId="195" fillId="50" borderId="0" applyNumberFormat="0" applyBorder="0" applyAlignment="0" applyProtection="0"/>
    <xf numFmtId="0" fontId="311" fillId="50" borderId="0" applyNumberFormat="0" applyBorder="0" applyAlignment="0" applyProtection="0"/>
    <xf numFmtId="0" fontId="195" fillId="50" borderId="0" applyNumberFormat="0" applyBorder="0" applyAlignment="0" applyProtection="0"/>
    <xf numFmtId="0" fontId="311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0" fontId="195" fillId="50" borderId="0" applyNumberFormat="0" applyBorder="0" applyAlignment="0" applyProtection="0"/>
    <xf numFmtId="49" fontId="182" fillId="0" borderId="1">
      <alignment horizontal="right" vertical="top" wrapText="1"/>
    </xf>
    <xf numFmtId="174" fontId="202" fillId="0" borderId="0">
      <alignment horizontal="right"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6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6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220" fontId="63" fillId="0" borderId="0"/>
    <xf numFmtId="220" fontId="67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8" fontId="3" fillId="0" borderId="0"/>
    <xf numFmtId="30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8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91" fontId="16" fillId="0" borderId="0"/>
    <xf numFmtId="303" fontId="16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14" fillId="0" borderId="0"/>
    <xf numFmtId="0" fontId="198" fillId="0" borderId="0"/>
    <xf numFmtId="0" fontId="198" fillId="0" borderId="0"/>
    <xf numFmtId="0" fontId="11" fillId="0" borderId="0"/>
    <xf numFmtId="0" fontId="11" fillId="0" borderId="0"/>
    <xf numFmtId="0" fontId="11" fillId="0" borderId="0"/>
    <xf numFmtId="1" fontId="315" fillId="0" borderId="1">
      <alignment horizontal="left" vertical="center"/>
    </xf>
    <xf numFmtId="175" fontId="316" fillId="0" borderId="1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317" fillId="58" borderId="0" applyNumberFormat="0" applyBorder="0" applyAlignment="0" applyProtection="0"/>
    <xf numFmtId="0" fontId="199" fillId="29" borderId="0" applyNumberFormat="0" applyBorder="0" applyAlignment="0" applyProtection="0"/>
    <xf numFmtId="0" fontId="199" fillId="30" borderId="0" applyNumberFormat="0" applyBorder="0" applyAlignment="0" applyProtection="0"/>
    <xf numFmtId="0" fontId="199" fillId="29" borderId="0" applyNumberFormat="0" applyBorder="0" applyAlignment="0" applyProtection="0"/>
    <xf numFmtId="0" fontId="199" fillId="30" borderId="0" applyNumberFormat="0" applyBorder="0" applyAlignment="0" applyProtection="0"/>
    <xf numFmtId="0" fontId="199" fillId="29" borderId="0" applyNumberFormat="0" applyBorder="0" applyAlignment="0" applyProtection="0"/>
    <xf numFmtId="0" fontId="199" fillId="30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99" fillId="29" borderId="0" applyNumberFormat="0" applyBorder="0" applyAlignment="0" applyProtection="0"/>
    <xf numFmtId="0" fontId="11" fillId="0" borderId="0" applyFont="0" applyFill="0" applyBorder="0" applyProtection="0">
      <alignment horizontal="center" vertical="center" wrapText="1"/>
    </xf>
    <xf numFmtId="0" fontId="11" fillId="0" borderId="0" applyNumberFormat="0" applyFont="0" applyFill="0" applyBorder="0" applyProtection="0">
      <alignment horizontal="justify" vertical="center" wrapText="1"/>
    </xf>
    <xf numFmtId="302" fontId="318" fillId="0" borderId="1">
      <alignment vertical="top"/>
    </xf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1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1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1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1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1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1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0" fontId="16" fillId="51" borderId="34" applyNumberFormat="0" applyFont="0" applyAlignment="0" applyProtection="0"/>
    <xf numFmtId="49" fontId="239" fillId="0" borderId="17">
      <alignment horizontal="left" vertical="center"/>
    </xf>
    <xf numFmtId="9" fontId="26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76" fontId="319" fillId="0" borderId="1"/>
    <xf numFmtId="0" fontId="11" fillId="0" borderId="1" applyNumberFormat="0" applyFont="0" applyFill="0" applyAlignment="0" applyProtection="0"/>
    <xf numFmtId="3" fontId="320" fillId="82" borderId="17">
      <alignment horizontal="justify" vertical="center"/>
    </xf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4" fillId="0" borderId="65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4" fillId="0" borderId="65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4" fillId="0" borderId="65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4" fillId="0" borderId="65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0" fontId="201" fillId="0" borderId="32" applyNumberFormat="0" applyFill="0" applyAlignment="0" applyProtection="0"/>
    <xf numFmtId="38" fontId="46" fillId="0" borderId="0">
      <alignment vertical="top"/>
    </xf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" fontId="321" fillId="0" borderId="0"/>
    <xf numFmtId="174" fontId="36" fillId="0" borderId="0" applyFill="0" applyBorder="0" applyAlignment="0" applyProtection="0"/>
    <xf numFmtId="1" fontId="321" fillId="0" borderId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49" fontId="36" fillId="0" borderId="0">
      <alignment horizontal="center"/>
    </xf>
    <xf numFmtId="49" fontId="36" fillId="0" borderId="0">
      <alignment horizontal="center"/>
    </xf>
    <xf numFmtId="49" fontId="36" fillId="0" borderId="0">
      <alignment horizontal="center"/>
    </xf>
    <xf numFmtId="49" fontId="36" fillId="0" borderId="0">
      <alignment horizontal="center"/>
    </xf>
    <xf numFmtId="49" fontId="36" fillId="0" borderId="0">
      <alignment horizontal="center"/>
    </xf>
    <xf numFmtId="49" fontId="36" fillId="0" borderId="0">
      <alignment horizontal="center"/>
    </xf>
    <xf numFmtId="49" fontId="36" fillId="0" borderId="0">
      <alignment horizontal="center"/>
    </xf>
    <xf numFmtId="49" fontId="36" fillId="0" borderId="0">
      <alignment horizontal="center"/>
    </xf>
    <xf numFmtId="49" fontId="36" fillId="0" borderId="0">
      <alignment horizontal="center"/>
    </xf>
    <xf numFmtId="0" fontId="207" fillId="83" borderId="33" applyNumberFormat="0" applyFont="0" applyAlignment="0" applyProtection="0">
      <alignment wrapText="1"/>
    </xf>
    <xf numFmtId="219" fontId="205" fillId="0" borderId="0"/>
    <xf numFmtId="219" fontId="205" fillId="0" borderId="0"/>
    <xf numFmtId="219" fontId="205" fillId="0" borderId="0"/>
    <xf numFmtId="219" fontId="205" fillId="0" borderId="0"/>
    <xf numFmtId="192" fontId="267" fillId="0" borderId="0" applyFont="0" applyFill="0" applyBorder="0" applyAlignment="0" applyProtection="0"/>
    <xf numFmtId="3" fontId="322" fillId="0" borderId="17" applyFont="0" applyBorder="0">
      <alignment horizontal="right"/>
      <protection locked="0"/>
    </xf>
    <xf numFmtId="202" fontId="267" fillId="0" borderId="0" applyFont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165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304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6" fontId="11" fillId="0" borderId="0" applyFont="0" applyFill="0" applyBorder="0" applyAlignment="0" applyProtection="0"/>
    <xf numFmtId="4" fontId="27" fillId="7" borderId="0" applyBorder="0">
      <alignment horizontal="right"/>
    </xf>
    <xf numFmtId="4" fontId="27" fillId="7" borderId="0" applyBorder="0">
      <alignment horizontal="right"/>
    </xf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323" fillId="57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31" borderId="0" applyNumberFormat="0" applyBorder="0" applyAlignment="0" applyProtection="0"/>
    <xf numFmtId="0" fontId="206" fillId="21" borderId="0" applyNumberFormat="0" applyBorder="0" applyAlignment="0" applyProtection="0"/>
    <xf numFmtId="0" fontId="206" fillId="31" borderId="0" applyNumberFormat="0" applyBorder="0" applyAlignment="0" applyProtection="0"/>
    <xf numFmtId="0" fontId="206" fillId="21" borderId="0" applyNumberFormat="0" applyBorder="0" applyAlignment="0" applyProtection="0"/>
    <xf numFmtId="0" fontId="206" fillId="31" borderId="0" applyNumberFormat="0" applyBorder="0" applyAlignment="0" applyProtection="0"/>
    <xf numFmtId="0" fontId="206" fillId="21" borderId="0" applyNumberFormat="0" applyBorder="0" applyAlignment="0" applyProtection="0"/>
    <xf numFmtId="0" fontId="206" fillId="3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0" fontId="206" fillId="21" borderId="0" applyNumberFormat="0" applyBorder="0" applyAlignment="0" applyProtection="0"/>
    <xf numFmtId="305" fontId="24" fillId="0" borderId="17">
      <alignment vertical="top" wrapText="1"/>
    </xf>
    <xf numFmtId="169" fontId="11" fillId="0" borderId="1" applyFont="0" applyFill="0" applyBorder="0" applyProtection="0">
      <alignment horizontal="center" vertical="center"/>
    </xf>
    <xf numFmtId="3" fontId="11" fillId="0" borderId="0" applyFont="0" applyBorder="0">
      <alignment horizontal="center"/>
    </xf>
    <xf numFmtId="166" fontId="66" fillId="0" borderId="0">
      <protection locked="0"/>
    </xf>
    <xf numFmtId="49" fontId="297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297" fillId="0" borderId="1">
      <alignment horizontal="center" vertical="center" wrapText="1"/>
    </xf>
    <xf numFmtId="0" fontId="11" fillId="0" borderId="0"/>
    <xf numFmtId="0" fontId="11" fillId="0" borderId="0"/>
    <xf numFmtId="0" fontId="11" fillId="0" borderId="0"/>
    <xf numFmtId="175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2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6" fillId="0" borderId="0"/>
    <xf numFmtId="0" fontId="31" fillId="0" borderId="0"/>
    <xf numFmtId="0" fontId="330" fillId="57" borderId="0" applyNumberFormat="0" applyBorder="0" applyAlignment="0" applyProtection="0"/>
    <xf numFmtId="167" fontId="30" fillId="0" borderId="0" applyFont="0" applyFill="0" applyBorder="0" applyAlignment="0" applyProtection="0"/>
    <xf numFmtId="0" fontId="16" fillId="0" borderId="0"/>
    <xf numFmtId="0" fontId="30" fillId="0" borderId="0"/>
    <xf numFmtId="0" fontId="11" fillId="0" borderId="0"/>
    <xf numFmtId="0" fontId="30" fillId="0" borderId="0"/>
    <xf numFmtId="0" fontId="16" fillId="0" borderId="0"/>
    <xf numFmtId="0" fontId="11" fillId="0" borderId="0"/>
    <xf numFmtId="0" fontId="30" fillId="0" borderId="0"/>
    <xf numFmtId="0" fontId="30" fillId="0" borderId="0"/>
  </cellStyleXfs>
  <cellXfs count="713">
    <xf numFmtId="0" fontId="0" fillId="0" borderId="0" xfId="0"/>
    <xf numFmtId="49" fontId="3" fillId="0" borderId="1" xfId="1" applyNumberFormat="1" applyFont="1" applyFill="1" applyBorder="1" applyAlignment="1" applyProtection="1">
      <alignment horizontal="left" vertical="center" wrapText="1" indent="3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 indent="2"/>
    </xf>
    <xf numFmtId="49" fontId="3" fillId="0" borderId="1" xfId="2" applyNumberFormat="1" applyFont="1" applyFill="1" applyBorder="1" applyAlignment="1" applyProtection="1">
      <alignment horizontal="left" vertical="center" wrapText="1" indent="3"/>
    </xf>
    <xf numFmtId="49" fontId="3" fillId="0" borderId="1" xfId="2" applyNumberFormat="1" applyFont="1" applyFill="1" applyBorder="1" applyAlignment="1" applyProtection="1">
      <alignment horizontal="left" vertical="center" wrapText="1" indent="4"/>
    </xf>
    <xf numFmtId="49" fontId="8" fillId="0" borderId="1" xfId="2" applyNumberFormat="1" applyFont="1" applyFill="1" applyBorder="1" applyAlignment="1" applyProtection="1">
      <alignment horizontal="left" vertical="center" wrapText="1" indent="2"/>
    </xf>
    <xf numFmtId="49" fontId="3" fillId="0" borderId="0" xfId="3" applyNumberFormat="1" applyFont="1" applyFill="1" applyAlignment="1">
      <alignment horizontal="center"/>
    </xf>
    <xf numFmtId="0" fontId="3" fillId="0" borderId="0" xfId="3" applyFont="1" applyFill="1" applyAlignment="1"/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4" fillId="0" borderId="0" xfId="3" applyFont="1" applyFill="1" applyAlignment="1">
      <alignment horizontal="center"/>
    </xf>
    <xf numFmtId="0" fontId="5" fillId="0" borderId="0" xfId="3" applyFont="1" applyFill="1"/>
    <xf numFmtId="0" fontId="4" fillId="0" borderId="0" xfId="3" applyFont="1"/>
    <xf numFmtId="0" fontId="6" fillId="0" borderId="1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0" xfId="3" applyFont="1" applyFill="1"/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 indent="1"/>
    </xf>
    <xf numFmtId="0" fontId="3" fillId="0" borderId="1" xfId="3" applyFont="1" applyFill="1" applyBorder="1" applyAlignment="1">
      <alignment horizontal="left" vertical="center" wrapText="1" indent="2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0" xfId="3" applyFont="1" applyFill="1"/>
    <xf numFmtId="0" fontId="3" fillId="0" borderId="1" xfId="3" applyFont="1" applyFill="1" applyBorder="1" applyAlignment="1">
      <alignment horizontal="left" vertical="center" wrapText="1" indent="3"/>
    </xf>
    <xf numFmtId="49" fontId="3" fillId="0" borderId="1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horizontal="center"/>
    </xf>
    <xf numFmtId="0" fontId="4" fillId="0" borderId="1" xfId="3" applyFont="1" applyFill="1" applyBorder="1"/>
    <xf numFmtId="3" fontId="4" fillId="0" borderId="1" xfId="3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3" applyFont="1" applyFill="1"/>
    <xf numFmtId="0" fontId="3" fillId="0" borderId="1" xfId="3" applyFont="1" applyFill="1" applyBorder="1" applyAlignment="1"/>
    <xf numFmtId="4" fontId="3" fillId="0" borderId="3" xfId="3" applyNumberFormat="1" applyFont="1" applyFill="1" applyBorder="1" applyAlignment="1">
      <alignment horizontal="center"/>
    </xf>
    <xf numFmtId="0" fontId="3" fillId="0" borderId="1" xfId="3" applyFont="1" applyFill="1" applyBorder="1"/>
    <xf numFmtId="0" fontId="3" fillId="0" borderId="1" xfId="3" applyFont="1" applyFill="1" applyBorder="1" applyAlignment="1">
      <alignment horizontal="left" indent="1"/>
    </xf>
    <xf numFmtId="3" fontId="3" fillId="0" borderId="3" xfId="3" applyNumberFormat="1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4" fontId="3" fillId="0" borderId="0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10" fontId="4" fillId="0" borderId="1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left" vertical="center" wrapText="1" indent="1"/>
    </xf>
    <xf numFmtId="0" fontId="3" fillId="0" borderId="5" xfId="3" applyFont="1" applyFill="1" applyBorder="1" applyAlignment="1">
      <alignment horizontal="left" wrapText="1" inden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/>
    <xf numFmtId="168" fontId="3" fillId="0" borderId="1" xfId="4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2" fontId="4" fillId="0" borderId="1" xfId="3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NumberFormat="1" applyFont="1" applyFill="1" applyBorder="1" applyAlignment="1">
      <alignment horizontal="center"/>
    </xf>
    <xf numFmtId="0" fontId="3" fillId="0" borderId="1" xfId="3" applyFont="1" applyBorder="1" applyAlignment="1">
      <alignment horizontal="left" wrapText="1" indent="4"/>
    </xf>
    <xf numFmtId="2" fontId="3" fillId="0" borderId="1" xfId="3" applyNumberFormat="1" applyFont="1" applyFill="1" applyBorder="1" applyAlignment="1">
      <alignment horizontal="center"/>
    </xf>
    <xf numFmtId="0" fontId="13" fillId="0" borderId="1" xfId="3" applyFont="1" applyBorder="1" applyAlignment="1">
      <alignment horizontal="left" wrapText="1" indent="1"/>
    </xf>
    <xf numFmtId="0" fontId="4" fillId="0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left" wrapText="1" indent="2"/>
    </xf>
    <xf numFmtId="3" fontId="3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/>
    </xf>
    <xf numFmtId="0" fontId="3" fillId="0" borderId="0" xfId="3" applyNumberFormat="1" applyFont="1" applyFill="1"/>
    <xf numFmtId="49" fontId="3" fillId="0" borderId="0" xfId="3" applyNumberFormat="1" applyFont="1" applyFill="1"/>
    <xf numFmtId="3" fontId="8" fillId="0" borderId="0" xfId="3" applyNumberFormat="1" applyFont="1" applyFill="1"/>
    <xf numFmtId="4" fontId="3" fillId="0" borderId="0" xfId="3" applyNumberFormat="1" applyFont="1" applyFill="1" applyBorder="1" applyAlignment="1">
      <alignment horizontal="center" vertical="center" wrapText="1"/>
    </xf>
    <xf numFmtId="169" fontId="3" fillId="0" borderId="0" xfId="3" applyNumberFormat="1" applyFont="1" applyFill="1" applyBorder="1" applyAlignment="1">
      <alignment horizontal="center" vertical="center" wrapText="1"/>
    </xf>
    <xf numFmtId="3" fontId="3" fillId="0" borderId="0" xfId="3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vertical="center" wrapText="1"/>
    </xf>
    <xf numFmtId="4" fontId="3" fillId="4" borderId="1" xfId="3" applyNumberFormat="1" applyFont="1" applyFill="1" applyBorder="1" applyAlignment="1">
      <alignment horizontal="center" vertical="center" wrapText="1"/>
    </xf>
    <xf numFmtId="3" fontId="3" fillId="0" borderId="0" xfId="3" applyNumberFormat="1" applyFont="1" applyFill="1" applyAlignment="1">
      <alignment vertical="center" wrapText="1"/>
    </xf>
    <xf numFmtId="3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8" borderId="0" xfId="3" applyFont="1" applyFill="1"/>
    <xf numFmtId="0" fontId="3" fillId="9" borderId="0" xfId="3" applyFont="1" applyFill="1"/>
    <xf numFmtId="0" fontId="3" fillId="4" borderId="0" xfId="3" applyFont="1" applyFill="1"/>
    <xf numFmtId="0" fontId="3" fillId="10" borderId="0" xfId="3" applyFont="1" applyFill="1"/>
    <xf numFmtId="0" fontId="3" fillId="11" borderId="0" xfId="3" applyFont="1" applyFill="1"/>
    <xf numFmtId="0" fontId="3" fillId="4" borderId="1" xfId="3" applyFont="1" applyFill="1" applyBorder="1" applyAlignment="1">
      <alignment horizontal="left" vertical="center" wrapText="1" indent="1"/>
    </xf>
    <xf numFmtId="0" fontId="3" fillId="10" borderId="1" xfId="3" applyFont="1" applyFill="1" applyBorder="1" applyAlignment="1">
      <alignment horizontal="left" vertical="center" wrapText="1" indent="1"/>
    </xf>
    <xf numFmtId="0" fontId="3" fillId="3" borderId="1" xfId="3" applyFont="1" applyFill="1" applyBorder="1" applyAlignment="1">
      <alignment horizontal="left" vertical="center" wrapText="1" indent="1"/>
    </xf>
    <xf numFmtId="0" fontId="3" fillId="10" borderId="1" xfId="3" applyFont="1" applyFill="1" applyBorder="1" applyAlignment="1">
      <alignment horizontal="left" vertical="center" wrapText="1"/>
    </xf>
    <xf numFmtId="0" fontId="3" fillId="11" borderId="1" xfId="3" applyFont="1" applyFill="1" applyBorder="1" applyAlignment="1">
      <alignment horizontal="left" indent="1"/>
    </xf>
    <xf numFmtId="0" fontId="3" fillId="10" borderId="1" xfId="3" applyFont="1" applyFill="1" applyBorder="1" applyAlignment="1">
      <alignment horizontal="left" indent="1"/>
    </xf>
    <xf numFmtId="0" fontId="3" fillId="10" borderId="1" xfId="3" applyFont="1" applyFill="1" applyBorder="1" applyAlignment="1">
      <alignment horizontal="left" vertical="center" wrapText="1" indent="2"/>
    </xf>
    <xf numFmtId="4" fontId="3" fillId="10" borderId="1" xfId="3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top" wrapText="1"/>
    </xf>
    <xf numFmtId="49" fontId="3" fillId="12" borderId="1" xfId="3" applyNumberFormat="1" applyFont="1" applyFill="1" applyBorder="1" applyAlignment="1">
      <alignment horizontal="center" vertical="center"/>
    </xf>
    <xf numFmtId="0" fontId="3" fillId="12" borderId="1" xfId="3" applyFont="1" applyFill="1" applyBorder="1" applyAlignment="1">
      <alignment horizontal="left" vertical="center" wrapText="1"/>
    </xf>
    <xf numFmtId="3" fontId="3" fillId="12" borderId="1" xfId="3" applyNumberFormat="1" applyFont="1" applyFill="1" applyBorder="1" applyAlignment="1">
      <alignment horizontal="center" vertical="center"/>
    </xf>
    <xf numFmtId="3" fontId="3" fillId="12" borderId="1" xfId="3" applyNumberFormat="1" applyFont="1" applyFill="1" applyBorder="1" applyAlignment="1">
      <alignment horizontal="center" vertical="center" wrapText="1"/>
    </xf>
    <xf numFmtId="4" fontId="3" fillId="12" borderId="1" xfId="3" applyNumberFormat="1" applyFont="1" applyFill="1" applyBorder="1" applyAlignment="1">
      <alignment horizontal="center" vertical="center"/>
    </xf>
    <xf numFmtId="0" fontId="3" fillId="12" borderId="0" xfId="3" applyFont="1" applyFill="1"/>
    <xf numFmtId="0" fontId="3" fillId="12" borderId="1" xfId="3" applyFont="1" applyFill="1" applyBorder="1" applyAlignment="1">
      <alignment horizontal="left" vertical="center" wrapText="1" indent="1"/>
    </xf>
    <xf numFmtId="0" fontId="3" fillId="12" borderId="1" xfId="3" applyFont="1" applyFill="1" applyBorder="1" applyAlignment="1">
      <alignment horizontal="left" vertical="center" wrapText="1" indent="2"/>
    </xf>
    <xf numFmtId="0" fontId="38" fillId="0" borderId="0" xfId="3" applyFont="1" applyFill="1"/>
    <xf numFmtId="0" fontId="3" fillId="0" borderId="1" xfId="58" applyFont="1" applyBorder="1" applyAlignment="1">
      <alignment horizontal="center" vertical="center" wrapText="1"/>
    </xf>
    <xf numFmtId="10" fontId="3" fillId="0" borderId="1" xfId="58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" fillId="0" borderId="0" xfId="58" applyFont="1"/>
    <xf numFmtId="0" fontId="41" fillId="0" borderId="0" xfId="0" applyFont="1" applyFill="1"/>
    <xf numFmtId="49" fontId="54" fillId="0" borderId="1" xfId="119" applyFont="1" applyFill="1" applyBorder="1" applyAlignment="1" applyProtection="1">
      <alignment vertical="top" wrapText="1"/>
    </xf>
    <xf numFmtId="0" fontId="41" fillId="0" borderId="0" xfId="0" applyFont="1" applyFill="1" applyAlignment="1">
      <alignment wrapText="1"/>
    </xf>
    <xf numFmtId="0" fontId="56" fillId="0" borderId="0" xfId="0" applyFont="1" applyFill="1"/>
    <xf numFmtId="0" fontId="57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57" fillId="0" borderId="1" xfId="0" applyFont="1" applyBorder="1"/>
    <xf numFmtId="0" fontId="4" fillId="0" borderId="1" xfId="58" applyFont="1" applyBorder="1" applyAlignment="1">
      <alignment horizontal="center"/>
    </xf>
    <xf numFmtId="0" fontId="3" fillId="0" borderId="1" xfId="58" applyFont="1" applyBorder="1"/>
    <xf numFmtId="0" fontId="3" fillId="0" borderId="1" xfId="58" applyFont="1" applyFill="1" applyBorder="1"/>
    <xf numFmtId="10" fontId="4" fillId="0" borderId="1" xfId="58" applyNumberFormat="1" applyFont="1" applyBorder="1" applyAlignment="1">
      <alignment horizontal="center"/>
    </xf>
    <xf numFmtId="2" fontId="4" fillId="0" borderId="1" xfId="58" applyNumberFormat="1" applyFont="1" applyBorder="1" applyAlignment="1">
      <alignment horizontal="center"/>
    </xf>
    <xf numFmtId="2" fontId="3" fillId="0" borderId="0" xfId="58" applyNumberFormat="1" applyFont="1"/>
    <xf numFmtId="10" fontId="3" fillId="0" borderId="0" xfId="58" applyNumberFormat="1" applyFont="1"/>
    <xf numFmtId="0" fontId="41" fillId="0" borderId="0" xfId="0" applyFont="1" applyBorder="1"/>
    <xf numFmtId="49" fontId="41" fillId="0" borderId="1" xfId="0" applyNumberFormat="1" applyFont="1" applyBorder="1"/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1" fillId="0" borderId="6" xfId="0" applyFont="1" applyBorder="1"/>
    <xf numFmtId="0" fontId="41" fillId="0" borderId="0" xfId="0" applyFont="1" applyAlignment="1">
      <alignment vertical="center"/>
    </xf>
    <xf numFmtId="10" fontId="3" fillId="0" borderId="1" xfId="58" applyNumberFormat="1" applyFont="1" applyBorder="1" applyAlignment="1">
      <alignment horizontal="center"/>
    </xf>
    <xf numFmtId="49" fontId="53" fillId="0" borderId="1" xfId="119" applyFont="1" applyFill="1" applyBorder="1" applyAlignment="1" applyProtection="1">
      <alignment vertical="top" wrapText="1"/>
    </xf>
    <xf numFmtId="49" fontId="53" fillId="0" borderId="1" xfId="119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2"/>
    </xf>
    <xf numFmtId="49" fontId="53" fillId="0" borderId="1" xfId="119" applyFont="1" applyFill="1" applyBorder="1" applyAlignment="1" applyProtection="1">
      <alignment horizontal="left" vertical="center" wrapText="1" indent="2"/>
    </xf>
    <xf numFmtId="49" fontId="3" fillId="0" borderId="1" xfId="119" applyFont="1" applyFill="1" applyBorder="1" applyAlignment="1" applyProtection="1">
      <alignment horizontal="center" vertical="center" wrapText="1"/>
    </xf>
    <xf numFmtId="49" fontId="3" fillId="0" borderId="1" xfId="119" applyFont="1" applyFill="1" applyBorder="1" applyAlignment="1" applyProtection="1">
      <alignment horizontal="left" vertical="center" wrapText="1"/>
    </xf>
    <xf numFmtId="49" fontId="7" fillId="0" borderId="1" xfId="119" applyFont="1" applyFill="1" applyBorder="1" applyAlignment="1" applyProtection="1">
      <alignment horizontal="center" vertical="center" wrapText="1"/>
    </xf>
    <xf numFmtId="49" fontId="7" fillId="0" borderId="1" xfId="119" applyFont="1" applyFill="1" applyBorder="1" applyAlignment="1" applyProtection="1">
      <alignment horizontal="left" vertical="center" wrapText="1"/>
    </xf>
    <xf numFmtId="49" fontId="7" fillId="0" borderId="1" xfId="119" applyFont="1" applyFill="1" applyBorder="1" applyAlignment="1" applyProtection="1">
      <alignment horizontal="center" vertical="center"/>
    </xf>
    <xf numFmtId="49" fontId="3" fillId="0" borderId="1" xfId="119" applyFont="1" applyFill="1" applyBorder="1" applyAlignment="1" applyProtection="1">
      <alignment horizontal="center" vertical="center"/>
    </xf>
    <xf numFmtId="49" fontId="53" fillId="0" borderId="1" xfId="119" applyFont="1" applyFill="1" applyBorder="1" applyAlignment="1" applyProtection="1">
      <alignment horizontal="left" vertical="center" wrapText="1" indent="4"/>
    </xf>
    <xf numFmtId="49" fontId="53" fillId="0" borderId="1" xfId="119" applyFont="1" applyFill="1" applyBorder="1" applyAlignment="1" applyProtection="1">
      <alignment horizontal="left" vertical="center" wrapText="1" indent="6"/>
    </xf>
    <xf numFmtId="49" fontId="60" fillId="0" borderId="1" xfId="119" applyFont="1" applyFill="1" applyBorder="1" applyAlignment="1" applyProtection="1">
      <alignment horizontal="left" vertical="center" wrapText="1" indent="6"/>
    </xf>
    <xf numFmtId="49" fontId="53" fillId="0" borderId="1" xfId="119" applyFont="1" applyFill="1" applyBorder="1" applyAlignment="1" applyProtection="1">
      <alignment horizontal="left" vertical="top" wrapText="1" indent="4"/>
    </xf>
    <xf numFmtId="49" fontId="53" fillId="0" borderId="1" xfId="119" applyFont="1" applyFill="1" applyBorder="1" applyAlignment="1" applyProtection="1">
      <alignment horizontal="left" vertical="center" wrapText="1" indent="3"/>
    </xf>
    <xf numFmtId="49" fontId="60" fillId="0" borderId="1" xfId="119" applyFont="1" applyFill="1" applyBorder="1" applyAlignment="1" applyProtection="1">
      <alignment horizontal="left" vertical="center" wrapText="1"/>
    </xf>
    <xf numFmtId="49" fontId="60" fillId="0" borderId="1" xfId="119" applyFont="1" applyFill="1" applyBorder="1" applyAlignment="1" applyProtection="1">
      <alignment horizontal="left" vertical="center" wrapText="1" indent="2"/>
    </xf>
    <xf numFmtId="49" fontId="55" fillId="0" borderId="1" xfId="119" applyFont="1" applyFill="1" applyBorder="1" applyAlignment="1" applyProtection="1">
      <alignment horizontal="left" vertical="center" wrapText="1"/>
    </xf>
    <xf numFmtId="0" fontId="3" fillId="0" borderId="1" xfId="122" applyFont="1" applyFill="1" applyBorder="1" applyAlignment="1" applyProtection="1">
      <alignment horizontal="left" vertical="center" wrapText="1" indent="2" readingOrder="1"/>
    </xf>
    <xf numFmtId="0" fontId="3" fillId="0" borderId="1" xfId="122" applyFont="1" applyFill="1" applyBorder="1" applyAlignment="1" applyProtection="1">
      <alignment horizontal="left" vertical="center" wrapText="1" indent="1" readingOrder="1"/>
    </xf>
    <xf numFmtId="49" fontId="53" fillId="0" borderId="1" xfId="119" applyFont="1" applyFill="1" applyBorder="1" applyAlignment="1" applyProtection="1">
      <alignment horizontal="left" vertical="center" wrapText="1"/>
    </xf>
    <xf numFmtId="49" fontId="55" fillId="0" borderId="1" xfId="119" applyFont="1" applyFill="1" applyBorder="1" applyAlignment="1" applyProtection="1">
      <alignment horizontal="left" vertical="center" wrapText="1" indent="1"/>
    </xf>
    <xf numFmtId="49" fontId="54" fillId="0" borderId="1" xfId="119" applyFont="1" applyFill="1" applyBorder="1" applyAlignment="1" applyProtection="1">
      <alignment horizontal="left" vertical="center" wrapText="1" indent="2"/>
    </xf>
    <xf numFmtId="49" fontId="53" fillId="0" borderId="1" xfId="119" applyFont="1" applyFill="1" applyBorder="1" applyAlignment="1" applyProtection="1">
      <alignment horizontal="left" vertical="top" wrapText="1"/>
    </xf>
    <xf numFmtId="49" fontId="3" fillId="0" borderId="0" xfId="58" applyNumberFormat="1" applyFont="1"/>
    <xf numFmtId="0" fontId="3" fillId="0" borderId="0" xfId="58" applyFont="1" applyAlignment="1"/>
    <xf numFmtId="0" fontId="5" fillId="0" borderId="0" xfId="58" applyFont="1" applyFill="1"/>
    <xf numFmtId="0" fontId="4" fillId="0" borderId="0" xfId="58" applyFont="1"/>
    <xf numFmtId="49" fontId="4" fillId="0" borderId="4" xfId="58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left" vertical="center" wrapText="1"/>
    </xf>
    <xf numFmtId="3" fontId="4" fillId="0" borderId="1" xfId="58" applyNumberFormat="1" applyFont="1" applyFill="1" applyBorder="1" applyAlignment="1">
      <alignment horizontal="center" vertical="center" wrapText="1"/>
    </xf>
    <xf numFmtId="49" fontId="3" fillId="0" borderId="4" xfId="58" applyNumberFormat="1" applyFont="1" applyFill="1" applyBorder="1" applyAlignment="1">
      <alignment horizontal="center" vertical="center" wrapText="1"/>
    </xf>
    <xf numFmtId="3" fontId="3" fillId="0" borderId="1" xfId="58" applyNumberFormat="1" applyFont="1" applyFill="1" applyBorder="1" applyAlignment="1">
      <alignment horizontal="center" vertical="center" wrapText="1"/>
    </xf>
    <xf numFmtId="4" fontId="3" fillId="0" borderId="1" xfId="58" applyNumberFormat="1" applyFont="1" applyFill="1" applyBorder="1" applyAlignment="1">
      <alignment horizontal="center" vertical="center" wrapText="1"/>
    </xf>
    <xf numFmtId="4" fontId="3" fillId="0" borderId="1" xfId="58" applyNumberFormat="1" applyFont="1" applyFill="1" applyBorder="1" applyAlignment="1">
      <alignment horizontal="center" vertical="center"/>
    </xf>
    <xf numFmtId="49" fontId="3" fillId="0" borderId="4" xfId="58" applyNumberFormat="1" applyFont="1" applyBorder="1" applyAlignment="1">
      <alignment horizontal="center" vertical="center"/>
    </xf>
    <xf numFmtId="3" fontId="3" fillId="0" borderId="1" xfId="58" applyNumberFormat="1" applyFont="1" applyFill="1" applyBorder="1" applyAlignment="1">
      <alignment horizontal="center" vertical="center"/>
    </xf>
    <xf numFmtId="0" fontId="7" fillId="0" borderId="1" xfId="58" applyFont="1" applyBorder="1" applyAlignment="1">
      <alignment horizontal="center" vertical="center" wrapText="1"/>
    </xf>
    <xf numFmtId="0" fontId="7" fillId="0" borderId="0" xfId="58" applyFont="1"/>
    <xf numFmtId="49" fontId="3" fillId="0" borderId="1" xfId="58" applyNumberFormat="1" applyFont="1" applyBorder="1" applyAlignment="1">
      <alignment horizontal="center" vertical="center"/>
    </xf>
    <xf numFmtId="0" fontId="3" fillId="0" borderId="0" xfId="58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41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wrapText="1" inden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3" fontId="41" fillId="0" borderId="1" xfId="0" applyNumberFormat="1" applyFont="1" applyBorder="1" applyAlignment="1" applyProtection="1">
      <alignment horizontal="center" vertical="center"/>
      <protection locked="0"/>
    </xf>
    <xf numFmtId="0" fontId="41" fillId="8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1" fillId="4" borderId="1" xfId="0" applyFont="1" applyFill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Protection="1">
      <protection locked="0"/>
    </xf>
    <xf numFmtId="3" fontId="3" fillId="0" borderId="1" xfId="58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8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Border="1" applyProtection="1">
      <protection locked="0"/>
    </xf>
    <xf numFmtId="4" fontId="41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58" applyNumberFormat="1" applyFont="1" applyFill="1" applyBorder="1" applyAlignment="1" applyProtection="1">
      <alignment horizontal="center" vertical="center"/>
      <protection locked="0"/>
    </xf>
    <xf numFmtId="0" fontId="57" fillId="0" borderId="1" xfId="0" applyFont="1" applyBorder="1" applyProtection="1">
      <protection locked="0"/>
    </xf>
    <xf numFmtId="0" fontId="41" fillId="0" borderId="0" xfId="0" applyFont="1" applyFill="1" applyProtection="1">
      <protection locked="0"/>
    </xf>
    <xf numFmtId="0" fontId="56" fillId="0" borderId="0" xfId="0" applyFont="1" applyFill="1" applyProtection="1">
      <protection locked="0"/>
    </xf>
    <xf numFmtId="0" fontId="4" fillId="0" borderId="1" xfId="58" applyFont="1" applyFill="1" applyBorder="1" applyAlignment="1" applyProtection="1">
      <alignment horizontal="left" vertical="center" wrapText="1"/>
      <protection locked="0"/>
    </xf>
    <xf numFmtId="0" fontId="3" fillId="0" borderId="1" xfId="58" applyFont="1" applyFill="1" applyBorder="1" applyAlignment="1" applyProtection="1">
      <alignment horizontal="left" vertical="center" wrapText="1"/>
      <protection locked="0"/>
    </xf>
    <xf numFmtId="0" fontId="3" fillId="0" borderId="1" xfId="58" applyFont="1" applyFill="1" applyBorder="1" applyAlignment="1" applyProtection="1">
      <alignment horizontal="left" wrapText="1" indent="2"/>
      <protection locked="0"/>
    </xf>
    <xf numFmtId="0" fontId="3" fillId="0" borderId="1" xfId="0" applyFont="1" applyFill="1" applyBorder="1" applyAlignment="1" applyProtection="1">
      <alignment horizontal="left" wrapText="1" indent="1"/>
      <protection locked="0"/>
    </xf>
    <xf numFmtId="0" fontId="3" fillId="0" borderId="1" xfId="58" applyFont="1" applyFill="1" applyBorder="1" applyAlignment="1" applyProtection="1">
      <alignment horizontal="left" wrapText="1" indent="1"/>
      <protection locked="0"/>
    </xf>
    <xf numFmtId="0" fontId="13" fillId="0" borderId="1" xfId="58" applyFont="1" applyFill="1" applyBorder="1" applyAlignment="1" applyProtection="1">
      <alignment horizontal="left" wrapText="1" indent="2"/>
      <protection locked="0"/>
    </xf>
    <xf numFmtId="0" fontId="3" fillId="0" borderId="1" xfId="58" applyFont="1" applyFill="1" applyBorder="1" applyAlignment="1" applyProtection="1">
      <alignment horizontal="left" wrapText="1" indent="3"/>
      <protection locked="0"/>
    </xf>
    <xf numFmtId="0" fontId="3" fillId="0" borderId="1" xfId="58" applyFont="1" applyFill="1" applyBorder="1" applyAlignment="1" applyProtection="1">
      <alignment horizontal="left" wrapText="1" indent="4"/>
      <protection locked="0"/>
    </xf>
    <xf numFmtId="0" fontId="13" fillId="0" borderId="1" xfId="58" applyFont="1" applyBorder="1" applyAlignment="1" applyProtection="1">
      <alignment horizontal="left" wrapText="1" indent="1"/>
      <protection locked="0"/>
    </xf>
    <xf numFmtId="0" fontId="3" fillId="0" borderId="1" xfId="58" applyFont="1" applyBorder="1" applyAlignment="1" applyProtection="1">
      <alignment horizontal="left" wrapText="1" indent="2"/>
      <protection locked="0"/>
    </xf>
    <xf numFmtId="0" fontId="3" fillId="0" borderId="1" xfId="58" applyFont="1" applyFill="1" applyBorder="1" applyAlignment="1" applyProtection="1">
      <alignment horizontal="left" vertical="center" wrapText="1" indent="2"/>
      <protection locked="0"/>
    </xf>
    <xf numFmtId="49" fontId="3" fillId="0" borderId="4" xfId="58" applyNumberFormat="1" applyFont="1" applyBorder="1" applyAlignment="1" applyProtection="1">
      <alignment horizontal="center" vertical="center"/>
      <protection locked="0"/>
    </xf>
    <xf numFmtId="0" fontId="3" fillId="0" borderId="0" xfId="58" applyFont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1" fillId="0" borderId="0" xfId="0" applyFont="1" applyProtection="1">
      <protection locked="0"/>
    </xf>
    <xf numFmtId="49" fontId="41" fillId="0" borderId="1" xfId="0" applyNumberFormat="1" applyFont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9" fontId="3" fillId="0" borderId="0" xfId="119" applyFont="1" applyFill="1" applyBorder="1" applyProtection="1">
      <alignment vertical="top"/>
      <protection locked="0"/>
    </xf>
    <xf numFmtId="0" fontId="41" fillId="0" borderId="0" xfId="0" applyFont="1" applyFill="1" applyAlignment="1" applyProtection="1">
      <alignment wrapText="1"/>
      <protection locked="0"/>
    </xf>
    <xf numFmtId="3" fontId="41" fillId="0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wrapText="1" indent="4"/>
      <protection locked="0"/>
    </xf>
    <xf numFmtId="0" fontId="13" fillId="0" borderId="1" xfId="0" applyFont="1" applyBorder="1" applyAlignment="1" applyProtection="1">
      <alignment horizontal="left" wrapText="1" indent="1"/>
      <protection locked="0"/>
    </xf>
    <xf numFmtId="0" fontId="3" fillId="0" borderId="1" xfId="0" applyFont="1" applyBorder="1" applyAlignment="1" applyProtection="1">
      <alignment horizontal="left" wrapText="1" indent="2"/>
      <protection locked="0"/>
    </xf>
    <xf numFmtId="0" fontId="3" fillId="0" borderId="0" xfId="0" applyFont="1" applyFill="1" applyBorder="1" applyProtection="1">
      <protection locked="0"/>
    </xf>
    <xf numFmtId="10" fontId="41" fillId="0" borderId="1" xfId="1123" applyNumberFormat="1" applyFont="1" applyBorder="1" applyAlignment="1" applyProtection="1">
      <alignment horizontal="center" vertical="center"/>
      <protection locked="0"/>
    </xf>
    <xf numFmtId="10" fontId="41" fillId="0" borderId="1" xfId="0" applyNumberFormat="1" applyFont="1" applyBorder="1" applyAlignment="1" applyProtection="1">
      <alignment horizontal="center" vertical="center"/>
      <protection locked="0"/>
    </xf>
    <xf numFmtId="10" fontId="41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0" borderId="1" xfId="58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119" applyFont="1" applyFill="1" applyBorder="1" applyAlignment="1" applyProtection="1">
      <alignment horizontal="center" vertical="center" wrapText="1"/>
      <protection locked="0"/>
    </xf>
    <xf numFmtId="49" fontId="53" fillId="0" borderId="1" xfId="119" applyFont="1" applyFill="1" applyBorder="1" applyAlignment="1" applyProtection="1">
      <alignment horizontal="left" vertical="center" wrapText="1" indent="1"/>
      <protection locked="0"/>
    </xf>
    <xf numFmtId="49" fontId="3" fillId="0" borderId="1" xfId="119" applyFont="1" applyFill="1" applyBorder="1" applyAlignment="1" applyProtection="1">
      <alignment horizontal="center" vertical="center"/>
      <protection locked="0"/>
    </xf>
    <xf numFmtId="49" fontId="53" fillId="0" borderId="1" xfId="119" applyFont="1" applyFill="1" applyBorder="1" applyAlignment="1" applyProtection="1">
      <alignment horizontal="left" vertical="center" wrapText="1" indent="2"/>
      <protection locked="0"/>
    </xf>
    <xf numFmtId="49" fontId="53" fillId="0" borderId="1" xfId="119" applyFont="1" applyFill="1" applyBorder="1" applyAlignment="1" applyProtection="1">
      <alignment horizontal="left" vertical="center" wrapText="1" indent="4"/>
      <protection locked="0"/>
    </xf>
    <xf numFmtId="49" fontId="53" fillId="0" borderId="1" xfId="119" applyFont="1" applyFill="1" applyBorder="1" applyAlignment="1" applyProtection="1">
      <alignment horizontal="left" vertical="center" wrapText="1" indent="5"/>
      <protection locked="0"/>
    </xf>
    <xf numFmtId="4" fontId="41" fillId="0" borderId="1" xfId="0" applyNumberFormat="1" applyFont="1" applyBorder="1" applyAlignment="1">
      <alignment horizontal="center" vertical="center"/>
    </xf>
    <xf numFmtId="4" fontId="41" fillId="0" borderId="1" xfId="0" applyNumberFormat="1" applyFont="1" applyBorder="1" applyAlignment="1" applyProtection="1">
      <alignment horizontal="center" vertical="center"/>
      <protection locked="0"/>
    </xf>
    <xf numFmtId="4" fontId="41" fillId="0" borderId="1" xfId="0" applyNumberFormat="1" applyFont="1" applyFill="1" applyBorder="1" applyAlignment="1">
      <alignment horizontal="center" vertical="center"/>
    </xf>
    <xf numFmtId="4" fontId="41" fillId="8" borderId="1" xfId="0" applyNumberFormat="1" applyFont="1" applyFill="1" applyBorder="1" applyAlignment="1" applyProtection="1">
      <alignment horizontal="center" vertical="center"/>
      <protection locked="0"/>
    </xf>
    <xf numFmtId="4" fontId="41" fillId="0" borderId="0" xfId="0" applyNumberFormat="1" applyFont="1" applyBorder="1" applyAlignment="1">
      <alignment horizontal="center" vertical="center"/>
    </xf>
    <xf numFmtId="3" fontId="41" fillId="0" borderId="1" xfId="0" applyNumberFormat="1" applyFont="1" applyFill="1" applyBorder="1" applyAlignment="1" applyProtection="1">
      <alignment horizontal="center" vertical="center"/>
    </xf>
    <xf numFmtId="3" fontId="41" fillId="0" borderId="1" xfId="0" applyNumberFormat="1" applyFont="1" applyFill="1" applyBorder="1" applyAlignment="1">
      <alignment horizontal="center" vertical="center"/>
    </xf>
    <xf numFmtId="4" fontId="41" fillId="0" borderId="0" xfId="0" applyNumberFormat="1" applyFont="1"/>
    <xf numFmtId="4" fontId="3" fillId="0" borderId="1" xfId="58" applyNumberFormat="1" applyFont="1" applyBorder="1" applyAlignment="1" applyProtection="1">
      <alignment horizontal="center" vertical="center"/>
      <protection locked="0"/>
    </xf>
    <xf numFmtId="4" fontId="3" fillId="0" borderId="1" xfId="58" applyNumberFormat="1" applyFont="1" applyBorder="1" applyAlignment="1">
      <alignment horizontal="center" vertical="center"/>
    </xf>
    <xf numFmtId="1" fontId="41" fillId="0" borderId="1" xfId="0" applyNumberFormat="1" applyFont="1" applyFill="1" applyBorder="1" applyAlignment="1" applyProtection="1">
      <alignment horizontal="center" vertical="center"/>
      <protection locked="0"/>
    </xf>
    <xf numFmtId="3" fontId="41" fillId="8" borderId="0" xfId="0" applyNumberFormat="1" applyFont="1" applyFill="1" applyProtection="1">
      <protection locked="0"/>
    </xf>
    <xf numFmtId="3" fontId="56" fillId="0" borderId="1" xfId="0" applyNumberFormat="1" applyFont="1" applyFill="1" applyBorder="1" applyAlignment="1" applyProtection="1">
      <alignment horizontal="center" vertical="center"/>
    </xf>
    <xf numFmtId="10" fontId="56" fillId="0" borderId="1" xfId="0" applyNumberFormat="1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Protection="1">
      <protection locked="0"/>
    </xf>
    <xf numFmtId="0" fontId="57" fillId="0" borderId="0" xfId="0" applyFont="1" applyFill="1" applyProtection="1">
      <protection locked="0"/>
    </xf>
    <xf numFmtId="0" fontId="57" fillId="0" borderId="0" xfId="0" applyFont="1" applyFill="1"/>
    <xf numFmtId="0" fontId="56" fillId="0" borderId="1" xfId="0" applyFont="1" applyFill="1" applyBorder="1" applyProtection="1">
      <protection locked="0"/>
    </xf>
    <xf numFmtId="0" fontId="4" fillId="0" borderId="1" xfId="58" applyFont="1" applyBorder="1"/>
    <xf numFmtId="0" fontId="84" fillId="0" borderId="0" xfId="1124" applyFont="1" applyFill="1" applyBorder="1"/>
    <xf numFmtId="174" fontId="177" fillId="0" borderId="0" xfId="1124" applyNumberFormat="1" applyFont="1" applyFill="1" applyBorder="1" applyAlignment="1">
      <alignment horizontal="center" vertical="center"/>
    </xf>
    <xf numFmtId="174" fontId="177" fillId="0" borderId="0" xfId="1125" applyNumberFormat="1" applyFont="1" applyBorder="1" applyAlignment="1">
      <alignment horizontal="center"/>
    </xf>
    <xf numFmtId="0" fontId="177" fillId="0" borderId="46" xfId="1124" applyFont="1" applyFill="1" applyBorder="1" applyAlignment="1">
      <alignment horizontal="center" vertical="center"/>
    </xf>
    <xf numFmtId="0" fontId="212" fillId="0" borderId="3" xfId="1124" applyFont="1" applyFill="1" applyBorder="1" applyAlignment="1">
      <alignment horizontal="left" vertical="center" wrapText="1"/>
    </xf>
    <xf numFmtId="174" fontId="212" fillId="0" borderId="3" xfId="1125" applyNumberFormat="1" applyFont="1" applyBorder="1" applyAlignment="1">
      <alignment horizontal="center" vertical="center" wrapText="1"/>
    </xf>
    <xf numFmtId="174" fontId="213" fillId="0" borderId="3" xfId="1126" applyNumberFormat="1" applyFont="1" applyFill="1" applyBorder="1" applyAlignment="1">
      <alignment horizontal="center" vertical="center" wrapText="1"/>
    </xf>
    <xf numFmtId="0" fontId="84" fillId="0" borderId="0" xfId="1126" applyFont="1" applyFill="1" applyBorder="1"/>
    <xf numFmtId="0" fontId="212" fillId="0" borderId="1" xfId="1126" applyFont="1" applyFill="1" applyBorder="1" applyAlignment="1">
      <alignment horizontal="left" vertical="center" wrapText="1"/>
    </xf>
    <xf numFmtId="174" fontId="213" fillId="0" borderId="1" xfId="1126" applyNumberFormat="1" applyFont="1" applyFill="1" applyBorder="1" applyAlignment="1">
      <alignment horizontal="center" vertical="center" wrapText="1"/>
    </xf>
    <xf numFmtId="0" fontId="212" fillId="16" borderId="2" xfId="1126" applyFont="1" applyFill="1" applyBorder="1" applyAlignment="1">
      <alignment horizontal="left" vertical="center" wrapText="1"/>
    </xf>
    <xf numFmtId="174" fontId="212" fillId="16" borderId="2" xfId="1125" applyNumberFormat="1" applyFont="1" applyFill="1" applyBorder="1" applyAlignment="1">
      <alignment horizontal="center" vertical="center" wrapText="1"/>
    </xf>
    <xf numFmtId="174" fontId="213" fillId="0" borderId="2" xfId="1125" applyNumberFormat="1" applyFont="1" applyFill="1" applyBorder="1" applyAlignment="1">
      <alignment horizontal="center" vertical="center" wrapText="1"/>
    </xf>
    <xf numFmtId="0" fontId="84" fillId="0" borderId="0" xfId="1126" applyFont="1" applyFill="1" applyBorder="1" applyAlignment="1"/>
    <xf numFmtId="220" fontId="212" fillId="16" borderId="1" xfId="1125" applyFont="1" applyFill="1" applyBorder="1" applyAlignment="1">
      <alignment horizontal="left" vertical="center" wrapText="1"/>
    </xf>
    <xf numFmtId="174" fontId="212" fillId="16" borderId="1" xfId="1125" applyNumberFormat="1" applyFont="1" applyFill="1" applyBorder="1" applyAlignment="1">
      <alignment horizontal="center" vertical="center" wrapText="1"/>
    </xf>
    <xf numFmtId="174" fontId="213" fillId="0" borderId="1" xfId="1125" applyNumberFormat="1" applyFont="1" applyFill="1" applyBorder="1" applyAlignment="1">
      <alignment horizontal="center" vertical="center" wrapText="1"/>
    </xf>
    <xf numFmtId="0" fontId="212" fillId="16" borderId="1" xfId="1126" applyFont="1" applyFill="1" applyBorder="1" applyAlignment="1">
      <alignment horizontal="left" vertical="center" wrapText="1"/>
    </xf>
    <xf numFmtId="174" fontId="212" fillId="16" borderId="1" xfId="1126" applyNumberFormat="1" applyFont="1" applyFill="1" applyBorder="1" applyAlignment="1">
      <alignment horizontal="center" vertical="center" wrapText="1"/>
    </xf>
    <xf numFmtId="174" fontId="212" fillId="0" borderId="1" xfId="1126" applyNumberFormat="1" applyFont="1" applyFill="1" applyBorder="1" applyAlignment="1">
      <alignment horizontal="center" vertical="center" wrapText="1"/>
    </xf>
    <xf numFmtId="0" fontId="214" fillId="0" borderId="0" xfId="1126" applyFont="1" applyFill="1" applyBorder="1"/>
    <xf numFmtId="174" fontId="212" fillId="16" borderId="1" xfId="720" applyNumberFormat="1" applyFont="1" applyFill="1" applyBorder="1" applyAlignment="1">
      <alignment horizontal="center" vertical="center" wrapText="1"/>
    </xf>
    <xf numFmtId="0" fontId="212" fillId="0" borderId="0" xfId="1126" applyFont="1" applyFill="1" applyBorder="1"/>
    <xf numFmtId="0" fontId="216" fillId="0" borderId="0" xfId="1126" applyFont="1" applyFill="1" applyBorder="1" applyAlignment="1">
      <alignment horizontal="left" vertical="center" wrapText="1"/>
    </xf>
    <xf numFmtId="174" fontId="217" fillId="0" borderId="0" xfId="1126" applyNumberFormat="1" applyFont="1" applyFill="1" applyBorder="1" applyAlignment="1">
      <alignment horizontal="center" vertical="center" wrapText="1"/>
    </xf>
    <xf numFmtId="1" fontId="217" fillId="0" borderId="0" xfId="1126" applyNumberFormat="1" applyFont="1" applyFill="1" applyBorder="1" applyAlignment="1">
      <alignment horizontal="center" vertical="center" wrapText="1"/>
    </xf>
    <xf numFmtId="0" fontId="84" fillId="0" borderId="13" xfId="1124" applyFont="1" applyFill="1" applyBorder="1"/>
    <xf numFmtId="174" fontId="213" fillId="4" borderId="1" xfId="1126" applyNumberFormat="1" applyFont="1" applyFill="1" applyBorder="1" applyAlignment="1">
      <alignment horizontal="center" vertical="center" wrapText="1"/>
    </xf>
    <xf numFmtId="174" fontId="212" fillId="4" borderId="1" xfId="1126" applyNumberFormat="1" applyFont="1" applyFill="1" applyBorder="1" applyAlignment="1">
      <alignment horizontal="center" vertical="center" wrapText="1"/>
    </xf>
    <xf numFmtId="4" fontId="3" fillId="4" borderId="1" xfId="119" applyNumberFormat="1" applyFont="1" applyFill="1" applyBorder="1" applyAlignment="1" applyProtection="1">
      <alignment horizontal="center" vertical="center"/>
      <protection locked="0"/>
    </xf>
    <xf numFmtId="9" fontId="3" fillId="4" borderId="1" xfId="1123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/>
      <protection locked="0"/>
    </xf>
    <xf numFmtId="49" fontId="41" fillId="0" borderId="1" xfId="0" applyNumberFormat="1" applyFont="1" applyFill="1" applyBorder="1" applyProtection="1">
      <protection locked="0"/>
    </xf>
    <xf numFmtId="3" fontId="41" fillId="8" borderId="1" xfId="0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 applyProtection="1">
      <alignment vertical="center" wrapText="1"/>
      <protection locked="0"/>
    </xf>
    <xf numFmtId="9" fontId="41" fillId="4" borderId="1" xfId="1123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 applyProtection="1">
      <alignment horizontal="left" vertical="center" wrapText="1" indent="6"/>
    </xf>
    <xf numFmtId="3" fontId="53" fillId="0" borderId="1" xfId="119" applyNumberFormat="1" applyFont="1" applyFill="1" applyBorder="1" applyAlignment="1" applyProtection="1">
      <alignment vertical="center" wrapText="1"/>
    </xf>
    <xf numFmtId="4" fontId="53" fillId="0" borderId="1" xfId="119" applyNumberFormat="1" applyFont="1" applyFill="1" applyBorder="1" applyAlignment="1" applyProtection="1">
      <alignment horizontal="left" vertical="center" wrapText="1" indent="2"/>
    </xf>
    <xf numFmtId="49" fontId="3" fillId="0" borderId="1" xfId="1" applyNumberFormat="1" applyFont="1" applyFill="1" applyBorder="1" applyAlignment="1" applyProtection="1">
      <alignment horizontal="left" vertical="center" wrapText="1" indent="4"/>
    </xf>
    <xf numFmtId="3" fontId="3" fillId="0" borderId="1" xfId="119" applyNumberFormat="1" applyFont="1" applyFill="1" applyBorder="1" applyAlignment="1" applyProtection="1">
      <alignment horizontal="center" vertical="center"/>
    </xf>
    <xf numFmtId="0" fontId="4" fillId="0" borderId="0" xfId="58" applyFont="1" applyBorder="1" applyAlignment="1">
      <alignment horizontal="center" vertical="center" wrapText="1"/>
    </xf>
    <xf numFmtId="0" fontId="3" fillId="0" borderId="0" xfId="58" applyFont="1" applyBorder="1"/>
    <xf numFmtId="0" fontId="324" fillId="0" borderId="0" xfId="0" applyFont="1"/>
    <xf numFmtId="0" fontId="5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5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wrapText="1"/>
    </xf>
    <xf numFmtId="0" fontId="56" fillId="0" borderId="1" xfId="0" applyFont="1" applyBorder="1" applyAlignment="1">
      <alignment horizontal="center" vertical="center" wrapText="1"/>
    </xf>
    <xf numFmtId="0" fontId="41" fillId="1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324" fillId="0" borderId="0" xfId="0" applyFont="1" applyAlignment="1">
      <alignment vertical="center"/>
    </xf>
    <xf numFmtId="0" fontId="212" fillId="0" borderId="0" xfId="5856" applyFont="1"/>
    <xf numFmtId="0" fontId="16" fillId="0" borderId="0" xfId="5856"/>
    <xf numFmtId="0" fontId="177" fillId="0" borderId="0" xfId="5856" applyFont="1" applyAlignment="1">
      <alignment horizontal="right"/>
    </xf>
    <xf numFmtId="0" fontId="212" fillId="0" borderId="0" xfId="5856" applyFont="1" applyAlignment="1">
      <alignment horizontal="right"/>
    </xf>
    <xf numFmtId="0" fontId="212" fillId="0" borderId="0" xfId="5856" applyFont="1" applyAlignment="1">
      <alignment horizontal="center"/>
    </xf>
    <xf numFmtId="0" fontId="212" fillId="0" borderId="0" xfId="5856" applyFont="1" applyAlignment="1">
      <alignment horizontal="center" vertical="center"/>
    </xf>
    <xf numFmtId="0" fontId="212" fillId="0" borderId="0" xfId="5856" applyFont="1" applyBorder="1" applyAlignment="1">
      <alignment horizontal="center" vertical="center"/>
    </xf>
    <xf numFmtId="0" fontId="212" fillId="0" borderId="0" xfId="5856" applyFont="1" applyAlignment="1"/>
    <xf numFmtId="0" fontId="3" fillId="0" borderId="0" xfId="5856" applyFont="1"/>
    <xf numFmtId="0" fontId="3" fillId="0" borderId="1" xfId="5856" applyFont="1" applyBorder="1" applyAlignment="1">
      <alignment horizontal="center" vertical="center" wrapText="1"/>
    </xf>
    <xf numFmtId="0" fontId="3" fillId="0" borderId="1" xfId="5856" applyFont="1" applyBorder="1" applyAlignment="1">
      <alignment wrapText="1"/>
    </xf>
    <xf numFmtId="303" fontId="84" fillId="16" borderId="1" xfId="5856" applyNumberFormat="1" applyFont="1" applyFill="1" applyBorder="1" applyAlignment="1">
      <alignment horizontal="center" vertical="center" wrapText="1"/>
    </xf>
    <xf numFmtId="303" fontId="84" fillId="7" borderId="1" xfId="5856" applyNumberFormat="1" applyFont="1" applyFill="1" applyBorder="1" applyAlignment="1">
      <alignment horizontal="center" vertical="center" wrapText="1"/>
    </xf>
    <xf numFmtId="303" fontId="84" fillId="0" borderId="0" xfId="5856" applyNumberFormat="1" applyFont="1"/>
    <xf numFmtId="2" fontId="16" fillId="0" borderId="0" xfId="5856" applyNumberFormat="1"/>
    <xf numFmtId="0" fontId="84" fillId="0" borderId="0" xfId="5856" applyFont="1"/>
    <xf numFmtId="303" fontId="16" fillId="0" borderId="0" xfId="5856" applyNumberFormat="1"/>
    <xf numFmtId="303" fontId="3" fillId="0" borderId="0" xfId="5856" applyNumberFormat="1" applyFont="1"/>
    <xf numFmtId="179" fontId="16" fillId="0" borderId="0" xfId="5856" applyNumberFormat="1"/>
    <xf numFmtId="0" fontId="108" fillId="0" borderId="0" xfId="5856" applyFont="1"/>
    <xf numFmtId="0" fontId="3" fillId="84" borderId="0" xfId="5856" applyFont="1" applyFill="1"/>
    <xf numFmtId="2" fontId="3" fillId="0" borderId="0" xfId="5856" applyNumberFormat="1" applyFont="1"/>
    <xf numFmtId="0" fontId="3" fillId="0" borderId="1" xfId="5856" applyFont="1" applyBorder="1"/>
    <xf numFmtId="303" fontId="3" fillId="16" borderId="1" xfId="5856" applyNumberFormat="1" applyFont="1" applyFill="1" applyBorder="1"/>
    <xf numFmtId="303" fontId="3" fillId="0" borderId="1" xfId="5856" applyNumberFormat="1" applyFont="1" applyBorder="1"/>
    <xf numFmtId="0" fontId="61" fillId="85" borderId="1" xfId="5856" applyFont="1" applyFill="1" applyBorder="1"/>
    <xf numFmtId="303" fontId="61" fillId="10" borderId="1" xfId="5856" applyNumberFormat="1" applyFont="1" applyFill="1" applyBorder="1" applyAlignment="1">
      <alignment horizontal="center"/>
    </xf>
    <xf numFmtId="179" fontId="61" fillId="10" borderId="1" xfId="5856" applyNumberFormat="1" applyFont="1" applyFill="1" applyBorder="1" applyAlignment="1">
      <alignment horizontal="center"/>
    </xf>
    <xf numFmtId="0" fontId="325" fillId="0" borderId="0" xfId="6819" applyAlignment="1" applyProtection="1"/>
    <xf numFmtId="177" fontId="41" fillId="8" borderId="1" xfId="0" applyNumberFormat="1" applyFont="1" applyFill="1" applyBorder="1" applyAlignment="1" applyProtection="1">
      <alignment horizontal="center" vertical="center"/>
      <protection locked="0"/>
    </xf>
    <xf numFmtId="175" fontId="41" fillId="0" borderId="1" xfId="0" applyNumberFormat="1" applyFont="1" applyBorder="1" applyAlignment="1" applyProtection="1">
      <alignment horizontal="center" vertical="center"/>
      <protection locked="0"/>
    </xf>
    <xf numFmtId="177" fontId="41" fillId="0" borderId="1" xfId="0" applyNumberFormat="1" applyFont="1" applyBorder="1" applyAlignment="1" applyProtection="1">
      <alignment horizontal="center" vertical="center"/>
      <protection locked="0"/>
    </xf>
    <xf numFmtId="304" fontId="41" fillId="0" borderId="1" xfId="0" applyNumberFormat="1" applyFont="1" applyBorder="1" applyAlignment="1" applyProtection="1">
      <alignment horizontal="center" vertical="center"/>
      <protection locked="0"/>
    </xf>
    <xf numFmtId="4" fontId="41" fillId="0" borderId="0" xfId="0" applyNumberFormat="1" applyFont="1" applyAlignment="1">
      <alignment horizontal="center"/>
    </xf>
    <xf numFmtId="4" fontId="41" fillId="8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" fontId="32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24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324" fillId="0" borderId="1" xfId="0" applyFont="1" applyBorder="1" applyAlignment="1">
      <alignment horizontal="center"/>
    </xf>
    <xf numFmtId="0" fontId="324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41" fillId="0" borderId="1" xfId="0" applyFont="1" applyFill="1" applyBorder="1" applyAlignment="1" applyProtection="1">
      <alignment wrapText="1"/>
      <protection locked="0"/>
    </xf>
    <xf numFmtId="0" fontId="324" fillId="0" borderId="1" xfId="0" applyFont="1" applyBorder="1" applyAlignment="1">
      <alignment horizontal="justify" vertical="center" wrapText="1"/>
    </xf>
    <xf numFmtId="4" fontId="324" fillId="0" borderId="0" xfId="0" applyNumberFormat="1" applyFont="1"/>
    <xf numFmtId="4" fontId="324" fillId="0" borderId="1" xfId="0" applyNumberFormat="1" applyFont="1" applyBorder="1" applyAlignment="1">
      <alignment horizontal="center" vertical="center"/>
    </xf>
    <xf numFmtId="0" fontId="324" fillId="0" borderId="5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24" fillId="0" borderId="2" xfId="0" applyFont="1" applyBorder="1" applyAlignment="1">
      <alignment vertical="center" wrapText="1"/>
    </xf>
    <xf numFmtId="0" fontId="324" fillId="0" borderId="5" xfId="0" applyFont="1" applyBorder="1" applyAlignment="1">
      <alignment horizontal="center" vertical="center" wrapText="1"/>
    </xf>
    <xf numFmtId="0" fontId="56" fillId="0" borderId="0" xfId="0" applyFont="1"/>
    <xf numFmtId="4" fontId="56" fillId="0" borderId="1" xfId="0" applyNumberFormat="1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 vertical="center"/>
    </xf>
    <xf numFmtId="0" fontId="324" fillId="0" borderId="1" xfId="0" applyFont="1" applyBorder="1" applyAlignment="1">
      <alignment horizontal="center" vertical="top"/>
    </xf>
    <xf numFmtId="0" fontId="328" fillId="0" borderId="1" xfId="0" applyFont="1" applyBorder="1" applyAlignment="1">
      <alignment horizontal="center" vertical="top"/>
    </xf>
    <xf numFmtId="3" fontId="56" fillId="0" borderId="1" xfId="0" applyNumberFormat="1" applyFont="1" applyFill="1" applyBorder="1" applyAlignment="1" applyProtection="1">
      <alignment horizontal="center" vertical="center"/>
      <protection locked="0"/>
    </xf>
    <xf numFmtId="49" fontId="56" fillId="0" borderId="1" xfId="0" applyNumberFormat="1" applyFont="1" applyBorder="1"/>
    <xf numFmtId="3" fontId="56" fillId="0" borderId="1" xfId="0" applyNumberFormat="1" applyFont="1" applyBorder="1" applyAlignment="1">
      <alignment horizontal="center" vertical="center"/>
    </xf>
    <xf numFmtId="10" fontId="56" fillId="0" borderId="1" xfId="0" applyNumberFormat="1" applyFont="1" applyBorder="1" applyAlignment="1" applyProtection="1">
      <alignment horizontal="center" vertical="center"/>
      <protection locked="0"/>
    </xf>
    <xf numFmtId="49" fontId="56" fillId="0" borderId="1" xfId="0" applyNumberFormat="1" applyFont="1" applyFill="1" applyBorder="1" applyProtection="1">
      <protection locked="0"/>
    </xf>
    <xf numFmtId="3" fontId="56" fillId="0" borderId="1" xfId="0" applyNumberFormat="1" applyFont="1" applyBorder="1" applyAlignment="1" applyProtection="1">
      <alignment horizontal="center" vertical="center"/>
      <protection locked="0"/>
    </xf>
    <xf numFmtId="3" fontId="41" fillId="4" borderId="1" xfId="0" applyNumberFormat="1" applyFont="1" applyFill="1" applyBorder="1" applyAlignment="1">
      <alignment horizontal="center" vertical="center"/>
    </xf>
    <xf numFmtId="4" fontId="41" fillId="86" borderId="1" xfId="0" applyNumberFormat="1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Alignment="1">
      <alignment horizontal="center"/>
    </xf>
    <xf numFmtId="4" fontId="41" fillId="0" borderId="1" xfId="0" applyNumberFormat="1" applyFont="1" applyBorder="1" applyAlignment="1">
      <alignment horizontal="center" vertical="center"/>
    </xf>
    <xf numFmtId="4" fontId="41" fillId="4" borderId="1" xfId="0" applyNumberFormat="1" applyFont="1" applyFill="1" applyBorder="1" applyAlignment="1" applyProtection="1">
      <alignment horizontal="center" vertical="center"/>
      <protection locked="0"/>
    </xf>
    <xf numFmtId="4" fontId="41" fillId="8" borderId="1" xfId="0" applyNumberFormat="1" applyFont="1" applyFill="1" applyBorder="1" applyAlignment="1">
      <alignment horizontal="center" vertical="center"/>
    </xf>
    <xf numFmtId="4" fontId="41" fillId="0" borderId="0" xfId="0" applyNumberFormat="1" applyFont="1" applyBorder="1"/>
    <xf numFmtId="0" fontId="41" fillId="0" borderId="0" xfId="0" applyFont="1" applyAlignment="1">
      <alignment horizontal="center" vertical="center" wrapText="1"/>
    </xf>
    <xf numFmtId="0" fontId="4" fillId="0" borderId="1" xfId="58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0" fontId="3" fillId="0" borderId="0" xfId="58" applyFont="1" applyFill="1" applyAlignment="1">
      <alignment horizontal="center"/>
    </xf>
    <xf numFmtId="49" fontId="4" fillId="0" borderId="1" xfId="119" applyFont="1" applyFill="1" applyBorder="1" applyAlignment="1" applyProtection="1">
      <alignment horizontal="center" vertical="center" wrapText="1"/>
    </xf>
    <xf numFmtId="49" fontId="4" fillId="0" borderId="1" xfId="119" applyFont="1" applyFill="1" applyBorder="1" applyAlignment="1" applyProtection="1">
      <alignment horizontal="center" vertical="center"/>
    </xf>
    <xf numFmtId="0" fontId="4" fillId="0" borderId="1" xfId="58" applyFont="1" applyBorder="1" applyAlignment="1" applyProtection="1">
      <alignment horizontal="center" vertical="center" wrapText="1"/>
      <protection locked="0"/>
    </xf>
    <xf numFmtId="0" fontId="3" fillId="0" borderId="0" xfId="58" applyFont="1" applyAlignment="1">
      <alignment horizont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3" xfId="58" applyFont="1" applyBorder="1" applyAlignment="1">
      <alignment horizontal="center" vertical="center" wrapText="1"/>
    </xf>
    <xf numFmtId="4" fontId="41" fillId="87" borderId="0" xfId="0" applyNumberFormat="1" applyFont="1" applyFill="1" applyBorder="1" applyAlignment="1">
      <alignment horizontal="center" vertical="center"/>
    </xf>
    <xf numFmtId="177" fontId="41" fillId="86" borderId="1" xfId="0" applyNumberFormat="1" applyFont="1" applyFill="1" applyBorder="1" applyAlignment="1" applyProtection="1">
      <alignment horizontal="center" vertical="center"/>
      <protection locked="0"/>
    </xf>
    <xf numFmtId="177" fontId="41" fillId="86" borderId="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right"/>
    </xf>
    <xf numFmtId="4" fontId="41" fillId="87" borderId="0" xfId="0" applyNumberFormat="1" applyFont="1" applyFill="1"/>
    <xf numFmtId="3" fontId="3" fillId="4" borderId="1" xfId="58" applyNumberFormat="1" applyFont="1" applyFill="1" applyBorder="1" applyAlignment="1">
      <alignment horizontal="center" vertical="center" wrapText="1"/>
    </xf>
    <xf numFmtId="3" fontId="3" fillId="4" borderId="1" xfId="58" applyNumberFormat="1" applyFont="1" applyFill="1" applyBorder="1" applyAlignment="1" applyProtection="1">
      <alignment horizontal="center" vertical="center" wrapText="1"/>
      <protection locked="0"/>
    </xf>
    <xf numFmtId="49" fontId="53" fillId="4" borderId="1" xfId="119" applyFont="1" applyFill="1" applyBorder="1" applyAlignment="1" applyProtection="1">
      <alignment horizontal="left" vertical="center" wrapText="1" indent="4"/>
    </xf>
    <xf numFmtId="49" fontId="3" fillId="4" borderId="1" xfId="119" applyFont="1" applyFill="1" applyBorder="1" applyAlignment="1" applyProtection="1">
      <alignment horizontal="center" vertical="center"/>
    </xf>
    <xf numFmtId="3" fontId="41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122" applyFont="1" applyFill="1" applyBorder="1" applyAlignment="1" applyProtection="1">
      <alignment horizontal="left" vertical="center" wrapText="1" indent="2" readingOrder="1"/>
    </xf>
    <xf numFmtId="2" fontId="41" fillId="0" borderId="1" xfId="0" applyNumberFormat="1" applyFont="1" applyFill="1" applyBorder="1" applyAlignment="1" applyProtection="1">
      <alignment horizontal="center" vertical="center"/>
      <protection locked="0"/>
    </xf>
    <xf numFmtId="4" fontId="41" fillId="8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4" fontId="41" fillId="0" borderId="1" xfId="0" applyNumberFormat="1" applyFont="1" applyBorder="1" applyAlignment="1">
      <alignment horizontal="center" vertical="center"/>
    </xf>
    <xf numFmtId="177" fontId="41" fillId="0" borderId="0" xfId="0" applyNumberFormat="1" applyFont="1"/>
    <xf numFmtId="0" fontId="56" fillId="0" borderId="0" xfId="0" applyFont="1" applyAlignment="1">
      <alignment vertical="center"/>
    </xf>
    <xf numFmtId="4" fontId="41" fillId="0" borderId="0" xfId="0" applyNumberFormat="1" applyFont="1" applyFill="1" applyAlignment="1">
      <alignment horizontal="center"/>
    </xf>
    <xf numFmtId="10" fontId="41" fillId="0" borderId="0" xfId="0" applyNumberFormat="1" applyFont="1" applyFill="1" applyAlignment="1">
      <alignment horizontal="center"/>
    </xf>
    <xf numFmtId="0" fontId="56" fillId="0" borderId="0" xfId="0" applyFont="1" applyAlignment="1">
      <alignment horizontal="center"/>
    </xf>
    <xf numFmtId="10" fontId="56" fillId="0" borderId="0" xfId="0" applyNumberFormat="1" applyFont="1" applyAlignment="1">
      <alignment horizontal="center"/>
    </xf>
    <xf numFmtId="0" fontId="3" fillId="0" borderId="0" xfId="6829" applyFont="1" applyFill="1"/>
    <xf numFmtId="0" fontId="3" fillId="0" borderId="0" xfId="6829" applyFont="1" applyFill="1" applyAlignment="1">
      <alignment wrapText="1"/>
    </xf>
    <xf numFmtId="0" fontId="8" fillId="0" borderId="0" xfId="6829" applyFont="1" applyFill="1"/>
    <xf numFmtId="1" fontId="3" fillId="0" borderId="0" xfId="6829" applyNumberFormat="1" applyFont="1" applyFill="1"/>
    <xf numFmtId="2" fontId="3" fillId="0" borderId="0" xfId="6829" applyNumberFormat="1" applyFont="1" applyFill="1" applyBorder="1" applyAlignment="1">
      <alignment vertical="center" wrapText="1"/>
    </xf>
    <xf numFmtId="0" fontId="331" fillId="0" borderId="0" xfId="6829" applyFont="1" applyFill="1" applyBorder="1" applyAlignment="1">
      <alignment vertical="center" wrapText="1"/>
    </xf>
    <xf numFmtId="2" fontId="331" fillId="0" borderId="0" xfId="6829" applyNumberFormat="1" applyFont="1" applyFill="1" applyBorder="1" applyAlignment="1">
      <alignment vertical="center" wrapText="1"/>
    </xf>
    <xf numFmtId="0" fontId="3" fillId="0" borderId="0" xfId="6829" applyFont="1" applyFill="1" applyBorder="1" applyAlignment="1">
      <alignment vertical="center" wrapText="1"/>
    </xf>
    <xf numFmtId="0" fontId="8" fillId="0" borderId="0" xfId="6829" applyFont="1" applyFill="1" applyBorder="1" applyAlignment="1">
      <alignment vertical="center" wrapText="1"/>
    </xf>
    <xf numFmtId="0" fontId="4" fillId="0" borderId="0" xfId="6829" applyFont="1" applyFill="1" applyBorder="1" applyAlignment="1"/>
    <xf numFmtId="0" fontId="3" fillId="0" borderId="0" xfId="6829" applyFont="1" applyFill="1" applyBorder="1"/>
    <xf numFmtId="0" fontId="4" fillId="0" borderId="1" xfId="6829" applyFont="1" applyFill="1" applyBorder="1" applyAlignment="1">
      <alignment horizontal="center" vertical="center" wrapText="1"/>
    </xf>
    <xf numFmtId="0" fontId="7" fillId="0" borderId="1" xfId="6829" applyFont="1" applyFill="1" applyBorder="1" applyAlignment="1">
      <alignment horizontal="center" vertical="center" wrapText="1"/>
    </xf>
    <xf numFmtId="1" fontId="4" fillId="0" borderId="1" xfId="6829" applyNumberFormat="1" applyFont="1" applyFill="1" applyBorder="1" applyAlignment="1">
      <alignment horizontal="center" vertical="center" wrapText="1"/>
    </xf>
    <xf numFmtId="49" fontId="4" fillId="0" borderId="1" xfId="6830" applyNumberFormat="1" applyFont="1" applyFill="1" applyBorder="1" applyAlignment="1">
      <alignment horizontal="center" vertical="center" wrapText="1"/>
    </xf>
    <xf numFmtId="0" fontId="4" fillId="0" borderId="1" xfId="6830" applyFont="1" applyFill="1" applyBorder="1" applyAlignment="1">
      <alignment horizontal="center" vertical="center" wrapText="1"/>
    </xf>
    <xf numFmtId="0" fontId="3" fillId="0" borderId="1" xfId="6829" applyFont="1" applyFill="1" applyBorder="1" applyAlignment="1">
      <alignment horizontal="left" vertical="center" wrapText="1"/>
    </xf>
    <xf numFmtId="2" fontId="3" fillId="0" borderId="1" xfId="6829" applyNumberFormat="1" applyFont="1" applyFill="1" applyBorder="1" applyAlignment="1">
      <alignment horizontal="center" vertical="center" wrapText="1"/>
    </xf>
    <xf numFmtId="0" fontId="3" fillId="0" borderId="1" xfId="6829" applyFont="1" applyFill="1" applyBorder="1" applyAlignment="1">
      <alignment horizontal="center" vertical="center" wrapText="1"/>
    </xf>
    <xf numFmtId="0" fontId="8" fillId="0" borderId="1" xfId="6829" applyFont="1" applyFill="1" applyBorder="1" applyAlignment="1">
      <alignment horizontal="center" vertical="center" wrapText="1"/>
    </xf>
    <xf numFmtId="3" fontId="3" fillId="0" borderId="1" xfId="6829" applyNumberFormat="1" applyFont="1" applyFill="1" applyBorder="1" applyAlignment="1">
      <alignment horizontal="center"/>
    </xf>
    <xf numFmtId="3" fontId="3" fillId="0" borderId="1" xfId="6829" applyNumberFormat="1" applyFont="1" applyFill="1" applyBorder="1" applyAlignment="1">
      <alignment horizontal="center" vertical="center" wrapText="1"/>
    </xf>
    <xf numFmtId="0" fontId="4" fillId="0" borderId="1" xfId="6829" applyFont="1" applyFill="1" applyBorder="1" applyAlignment="1">
      <alignment horizontal="left" vertical="center" wrapText="1"/>
    </xf>
    <xf numFmtId="2" fontId="4" fillId="0" borderId="1" xfId="6829" applyNumberFormat="1" applyFont="1" applyFill="1" applyBorder="1" applyAlignment="1">
      <alignment horizontal="center" vertical="center" wrapText="1"/>
    </xf>
    <xf numFmtId="3" fontId="4" fillId="0" borderId="1" xfId="6829" applyNumberFormat="1" applyFont="1" applyFill="1" applyBorder="1" applyAlignment="1">
      <alignment horizontal="center" vertical="center" wrapText="1"/>
    </xf>
    <xf numFmtId="0" fontId="4" fillId="0" borderId="0" xfId="6829" applyFont="1" applyFill="1"/>
    <xf numFmtId="0" fontId="3" fillId="0" borderId="1" xfId="6830" applyFont="1" applyFill="1" applyBorder="1" applyAlignment="1">
      <alignment vertical="center" wrapText="1"/>
    </xf>
    <xf numFmtId="0" fontId="4" fillId="0" borderId="1" xfId="6830" applyFont="1" applyFill="1" applyBorder="1" applyAlignment="1">
      <alignment vertical="center" wrapText="1"/>
    </xf>
    <xf numFmtId="0" fontId="3" fillId="0" borderId="1" xfId="6829" applyFont="1" applyFill="1" applyBorder="1" applyAlignment="1">
      <alignment vertical="center" wrapText="1"/>
    </xf>
    <xf numFmtId="0" fontId="4" fillId="0" borderId="1" xfId="6829" applyFont="1" applyFill="1" applyBorder="1" applyAlignment="1">
      <alignment vertical="center" wrapText="1"/>
    </xf>
    <xf numFmtId="174" fontId="4" fillId="0" borderId="1" xfId="6829" applyNumberFormat="1" applyFont="1" applyFill="1" applyBorder="1" applyAlignment="1">
      <alignment horizontal="center" vertical="center" wrapText="1"/>
    </xf>
    <xf numFmtId="0" fontId="4" fillId="0" borderId="1" xfId="6829" applyFont="1" applyFill="1" applyBorder="1" applyAlignment="1">
      <alignment vertical="center"/>
    </xf>
    <xf numFmtId="169" fontId="4" fillId="0" borderId="1" xfId="6829" applyNumberFormat="1" applyFont="1" applyFill="1" applyBorder="1" applyAlignment="1">
      <alignment horizontal="center" vertical="center" wrapText="1"/>
    </xf>
    <xf numFmtId="0" fontId="4" fillId="0" borderId="0" xfId="6829" applyFont="1" applyFill="1" applyBorder="1" applyAlignment="1">
      <alignment vertical="center"/>
    </xf>
    <xf numFmtId="0" fontId="3" fillId="0" borderId="0" xfId="6829" applyFont="1" applyFill="1" applyBorder="1" applyAlignment="1">
      <alignment horizontal="left" vertical="center" wrapText="1"/>
    </xf>
    <xf numFmtId="1" fontId="3" fillId="0" borderId="0" xfId="6829" applyNumberFormat="1" applyFont="1" applyFill="1" applyBorder="1" applyAlignment="1">
      <alignment horizontal="center" vertical="center" wrapText="1"/>
    </xf>
    <xf numFmtId="0" fontId="3" fillId="0" borderId="0" xfId="6829" applyFont="1" applyFill="1" applyBorder="1" applyAlignment="1">
      <alignment horizontal="center" vertical="center" wrapText="1"/>
    </xf>
    <xf numFmtId="0" fontId="8" fillId="0" borderId="0" xfId="6829" applyFont="1" applyFill="1" applyBorder="1" applyAlignment="1">
      <alignment horizontal="center" vertical="center" wrapText="1"/>
    </xf>
    <xf numFmtId="4" fontId="3" fillId="0" borderId="0" xfId="6829" applyNumberFormat="1" applyFont="1" applyFill="1" applyBorder="1" applyAlignment="1">
      <alignment horizontal="center" vertical="center" wrapText="1"/>
    </xf>
    <xf numFmtId="3" fontId="3" fillId="0" borderId="0" xfId="6829" applyNumberFormat="1" applyFont="1" applyFill="1" applyBorder="1" applyAlignment="1">
      <alignment horizontal="center" vertical="center" wrapText="1"/>
    </xf>
    <xf numFmtId="4" fontId="13" fillId="0" borderId="0" xfId="6829" applyNumberFormat="1" applyFont="1" applyFill="1" applyBorder="1" applyAlignment="1">
      <alignment horizontal="center" vertical="center" wrapText="1"/>
    </xf>
    <xf numFmtId="176" fontId="3" fillId="0" borderId="0" xfId="6829" applyNumberFormat="1" applyFont="1" applyFill="1" applyBorder="1" applyAlignment="1">
      <alignment horizontal="center" vertical="center" wrapText="1"/>
    </xf>
    <xf numFmtId="176" fontId="13" fillId="0" borderId="0" xfId="6829" applyNumberFormat="1" applyFont="1" applyFill="1" applyBorder="1" applyAlignment="1">
      <alignment horizontal="center" vertical="center" wrapText="1"/>
    </xf>
    <xf numFmtId="2" fontId="3" fillId="4" borderId="0" xfId="6829" applyNumberFormat="1" applyFont="1" applyFill="1" applyBorder="1" applyAlignment="1">
      <alignment horizontal="center" vertical="center" wrapText="1"/>
    </xf>
    <xf numFmtId="4" fontId="4" fillId="0" borderId="0" xfId="6829" applyNumberFormat="1" applyFont="1" applyFill="1" applyBorder="1" applyAlignment="1">
      <alignment horizontal="center" vertical="center" wrapText="1"/>
    </xf>
    <xf numFmtId="168" fontId="13" fillId="4" borderId="0" xfId="6829" applyNumberFormat="1" applyFont="1" applyFill="1" applyBorder="1" applyAlignment="1">
      <alignment horizontal="center" vertical="center" wrapText="1"/>
    </xf>
    <xf numFmtId="0" fontId="4" fillId="0" borderId="0" xfId="6829" applyFont="1" applyFill="1" applyBorder="1" applyAlignment="1">
      <alignment horizontal="center" vertical="center" wrapText="1"/>
    </xf>
    <xf numFmtId="0" fontId="7" fillId="0" borderId="0" xfId="6829" applyFont="1" applyFill="1" applyBorder="1" applyAlignment="1">
      <alignment horizontal="center" vertical="center" wrapText="1"/>
    </xf>
    <xf numFmtId="1" fontId="4" fillId="0" borderId="0" xfId="6829" applyNumberFormat="1" applyFont="1" applyFill="1" applyBorder="1" applyAlignment="1">
      <alignment horizontal="center" vertical="center" wrapText="1"/>
    </xf>
    <xf numFmtId="3" fontId="4" fillId="0" borderId="0" xfId="6829" applyNumberFormat="1" applyFont="1" applyFill="1" applyBorder="1" applyAlignment="1">
      <alignment horizontal="center" vertical="center" wrapText="1"/>
    </xf>
    <xf numFmtId="0" fontId="7" fillId="0" borderId="0" xfId="6829" applyFont="1" applyFill="1" applyBorder="1" applyAlignment="1"/>
    <xf numFmtId="1" fontId="7" fillId="0" borderId="0" xfId="6829" applyNumberFormat="1" applyFont="1" applyFill="1" applyBorder="1" applyAlignment="1">
      <alignment horizontal="center" vertical="center" wrapText="1"/>
    </xf>
    <xf numFmtId="4" fontId="7" fillId="0" borderId="0" xfId="6829" applyNumberFormat="1" applyFont="1" applyFill="1" applyBorder="1" applyAlignment="1">
      <alignment horizontal="center" vertical="center" wrapText="1"/>
    </xf>
    <xf numFmtId="3" fontId="7" fillId="0" borderId="0" xfId="6829" applyNumberFormat="1" applyFont="1" applyFill="1" applyBorder="1" applyAlignment="1">
      <alignment horizontal="center" vertical="center" wrapText="1"/>
    </xf>
    <xf numFmtId="0" fontId="3" fillId="0" borderId="0" xfId="6829" applyFont="1" applyFill="1" applyBorder="1" applyAlignment="1">
      <alignment wrapText="1"/>
    </xf>
    <xf numFmtId="0" fontId="8" fillId="0" borderId="0" xfId="6829" applyFont="1" applyFill="1" applyBorder="1"/>
    <xf numFmtId="1" fontId="3" fillId="0" borderId="0" xfId="6829" applyNumberFormat="1" applyFont="1" applyFill="1" applyBorder="1"/>
    <xf numFmtId="3" fontId="3" fillId="0" borderId="0" xfId="6829" applyNumberFormat="1" applyFont="1" applyFill="1" applyBorder="1"/>
    <xf numFmtId="0" fontId="3" fillId="0" borderId="0" xfId="6829" applyFont="1" applyFill="1" applyBorder="1" applyAlignment="1">
      <alignment horizontal="center" wrapText="1"/>
    </xf>
    <xf numFmtId="0" fontId="3" fillId="0" borderId="0" xfId="6829" applyFont="1" applyFill="1" applyBorder="1" applyAlignment="1">
      <alignment horizontal="center"/>
    </xf>
    <xf numFmtId="3" fontId="3" fillId="0" borderId="0" xfId="6829" applyNumberFormat="1" applyFont="1" applyFill="1" applyBorder="1" applyAlignment="1">
      <alignment horizontal="center"/>
    </xf>
    <xf numFmtId="2" fontId="3" fillId="0" borderId="0" xfId="6829" applyNumberFormat="1" applyFont="1" applyFill="1" applyBorder="1" applyAlignment="1">
      <alignment horizontal="center"/>
    </xf>
    <xf numFmtId="0" fontId="3" fillId="0" borderId="0" xfId="6829" applyFont="1" applyFill="1" applyAlignment="1">
      <alignment horizontal="center"/>
    </xf>
    <xf numFmtId="3" fontId="3" fillId="0" borderId="0" xfId="6829" applyNumberFormat="1" applyFont="1" applyFill="1"/>
    <xf numFmtId="3" fontId="4" fillId="0" borderId="0" xfId="6829" applyNumberFormat="1" applyFont="1" applyFill="1" applyBorder="1"/>
    <xf numFmtId="4" fontId="41" fillId="0" borderId="1" xfId="0" applyNumberFormat="1" applyFont="1" applyBorder="1" applyAlignment="1">
      <alignment horizontal="center" vertical="center"/>
    </xf>
    <xf numFmtId="0" fontId="41" fillId="0" borderId="0" xfId="6831" applyFont="1" applyFill="1"/>
    <xf numFmtId="0" fontId="41" fillId="0" borderId="1" xfId="6831" applyFont="1" applyFill="1" applyBorder="1" applyAlignment="1">
      <alignment horizontal="center" vertical="center"/>
    </xf>
    <xf numFmtId="0" fontId="41" fillId="0" borderId="1" xfId="6831" applyFont="1" applyFill="1" applyBorder="1" applyAlignment="1">
      <alignment horizontal="center" vertical="center" wrapText="1"/>
    </xf>
    <xf numFmtId="0" fontId="41" fillId="0" borderId="1" xfId="6831" applyFont="1" applyFill="1" applyBorder="1" applyAlignment="1">
      <alignment horizontal="center"/>
    </xf>
    <xf numFmtId="2" fontId="41" fillId="0" borderId="1" xfId="6831" applyNumberFormat="1" applyFont="1" applyFill="1" applyBorder="1" applyAlignment="1">
      <alignment horizontal="center"/>
    </xf>
    <xf numFmtId="174" fontId="41" fillId="0" borderId="1" xfId="6831" applyNumberFormat="1" applyFont="1" applyFill="1" applyBorder="1" applyAlignment="1">
      <alignment horizontal="center"/>
    </xf>
    <xf numFmtId="174" fontId="3" fillId="0" borderId="1" xfId="6831" applyNumberFormat="1" applyFont="1" applyFill="1" applyBorder="1" applyAlignment="1">
      <alignment horizontal="center"/>
    </xf>
    <xf numFmtId="0" fontId="30" fillId="0" borderId="0" xfId="6831" applyFill="1"/>
    <xf numFmtId="0" fontId="324" fillId="0" borderId="0" xfId="6831" applyFont="1" applyFill="1"/>
    <xf numFmtId="49" fontId="332" fillId="0" borderId="19" xfId="6831" applyNumberFormat="1" applyFont="1" applyFill="1" applyBorder="1" applyAlignment="1">
      <alignment vertical="center" wrapText="1"/>
    </xf>
    <xf numFmtId="49" fontId="332" fillId="0" borderId="10" xfId="6831" applyNumberFormat="1" applyFont="1" applyFill="1" applyBorder="1" applyAlignment="1">
      <alignment vertical="center" wrapText="1"/>
    </xf>
    <xf numFmtId="49" fontId="332" fillId="0" borderId="1" xfId="6831" applyNumberFormat="1" applyFont="1" applyFill="1" applyBorder="1" applyAlignment="1">
      <alignment horizontal="center" vertical="center" wrapText="1"/>
    </xf>
    <xf numFmtId="49" fontId="332" fillId="16" borderId="1" xfId="6831" applyNumberFormat="1" applyFont="1" applyFill="1" applyBorder="1" applyAlignment="1">
      <alignment horizontal="center" vertical="center" wrapText="1"/>
    </xf>
    <xf numFmtId="49" fontId="332" fillId="0" borderId="22" xfId="6831" applyNumberFormat="1" applyFont="1" applyFill="1" applyBorder="1" applyAlignment="1">
      <alignment vertical="center" wrapText="1"/>
    </xf>
    <xf numFmtId="0" fontId="332" fillId="0" borderId="1" xfId="6831" applyFont="1" applyFill="1" applyBorder="1" applyAlignment="1">
      <alignment horizontal="center" vertical="center"/>
    </xf>
    <xf numFmtId="0" fontId="332" fillId="0" borderId="1" xfId="6831" applyFont="1" applyFill="1" applyBorder="1" applyAlignment="1">
      <alignment horizontal="center" vertical="center" wrapText="1"/>
    </xf>
    <xf numFmtId="0" fontId="332" fillId="16" borderId="1" xfId="6831" applyFont="1" applyFill="1" applyBorder="1" applyAlignment="1">
      <alignment horizontal="center" vertical="center"/>
    </xf>
    <xf numFmtId="0" fontId="332" fillId="0" borderId="5" xfId="6831" applyFont="1" applyFill="1" applyBorder="1" applyAlignment="1">
      <alignment vertical="center"/>
    </xf>
    <xf numFmtId="3" fontId="333" fillId="0" borderId="1" xfId="6831" applyNumberFormat="1" applyFont="1" applyFill="1" applyBorder="1" applyAlignment="1">
      <alignment horizontal="center" vertical="center"/>
    </xf>
    <xf numFmtId="0" fontId="333" fillId="0" borderId="1" xfId="6831" applyFont="1" applyFill="1" applyBorder="1" applyAlignment="1">
      <alignment horizontal="center" vertical="center"/>
    </xf>
    <xf numFmtId="4" fontId="332" fillId="0" borderId="1" xfId="6831" applyNumberFormat="1" applyFont="1" applyFill="1" applyBorder="1" applyAlignment="1">
      <alignment horizontal="center" vertical="center"/>
    </xf>
    <xf numFmtId="4" fontId="333" fillId="0" borderId="1" xfId="6824" applyNumberFormat="1" applyFont="1" applyFill="1" applyBorder="1" applyAlignment="1">
      <alignment horizontal="center" vertical="center"/>
    </xf>
    <xf numFmtId="4" fontId="333" fillId="0" borderId="1" xfId="6831" applyNumberFormat="1" applyFont="1" applyFill="1" applyBorder="1" applyAlignment="1">
      <alignment horizontal="center" vertical="center"/>
    </xf>
    <xf numFmtId="4" fontId="333" fillId="0" borderId="1" xfId="853" applyNumberFormat="1" applyFont="1" applyFill="1" applyBorder="1" applyAlignment="1">
      <alignment horizontal="center" vertical="center"/>
    </xf>
    <xf numFmtId="2" fontId="333" fillId="0" borderId="1" xfId="1122" applyNumberFormat="1" applyFont="1" applyFill="1" applyBorder="1" applyAlignment="1">
      <alignment horizontal="center" vertical="center"/>
    </xf>
    <xf numFmtId="4" fontId="332" fillId="16" borderId="1" xfId="6831" applyNumberFormat="1" applyFont="1" applyFill="1" applyBorder="1" applyAlignment="1">
      <alignment horizontal="center" vertical="center"/>
    </xf>
    <xf numFmtId="0" fontId="332" fillId="0" borderId="0" xfId="6831" applyFont="1" applyFill="1" applyBorder="1" applyAlignment="1">
      <alignment horizontal="center" vertical="center"/>
    </xf>
    <xf numFmtId="0" fontId="333" fillId="0" borderId="0" xfId="6831" applyFont="1" applyFill="1" applyBorder="1" applyAlignment="1">
      <alignment horizontal="center"/>
    </xf>
    <xf numFmtId="0" fontId="333" fillId="0" borderId="0" xfId="6831" applyFont="1" applyFill="1" applyBorder="1" applyAlignment="1">
      <alignment horizontal="center" vertical="center"/>
    </xf>
    <xf numFmtId="4" fontId="332" fillId="0" borderId="0" xfId="6831" applyNumberFormat="1" applyFont="1" applyFill="1" applyBorder="1" applyAlignment="1">
      <alignment horizontal="center"/>
    </xf>
    <xf numFmtId="4" fontId="332" fillId="0" borderId="0" xfId="6831" applyNumberFormat="1" applyFont="1" applyFill="1" applyBorder="1" applyAlignment="1">
      <alignment horizontal="center" vertical="center"/>
    </xf>
    <xf numFmtId="167" fontId="333" fillId="0" borderId="0" xfId="6824" applyFont="1" applyFill="1" applyBorder="1" applyAlignment="1">
      <alignment horizontal="center"/>
    </xf>
    <xf numFmtId="2" fontId="333" fillId="0" borderId="0" xfId="6831" applyNumberFormat="1" applyFont="1" applyFill="1" applyBorder="1" applyAlignment="1">
      <alignment horizontal="center"/>
    </xf>
    <xf numFmtId="4" fontId="333" fillId="0" borderId="0" xfId="6831" applyNumberFormat="1" applyFont="1" applyFill="1" applyBorder="1" applyAlignment="1">
      <alignment horizontal="center" vertical="center"/>
    </xf>
    <xf numFmtId="167" fontId="333" fillId="0" borderId="0" xfId="853" applyFont="1" applyFill="1" applyBorder="1" applyAlignment="1">
      <alignment horizontal="center"/>
    </xf>
    <xf numFmtId="10" fontId="333" fillId="0" borderId="0" xfId="1122" applyNumberFormat="1" applyFont="1" applyFill="1" applyBorder="1" applyAlignment="1">
      <alignment horizontal="center" vertical="center"/>
    </xf>
    <xf numFmtId="0" fontId="324" fillId="0" borderId="0" xfId="6831" applyFont="1" applyFill="1" applyAlignment="1">
      <alignment horizontal="center" vertical="center"/>
    </xf>
    <xf numFmtId="4" fontId="333" fillId="0" borderId="0" xfId="6831" applyNumberFormat="1" applyFont="1" applyFill="1" applyBorder="1" applyAlignment="1">
      <alignment horizontal="center"/>
    </xf>
    <xf numFmtId="0" fontId="30" fillId="0" borderId="0" xfId="6831" applyFill="1" applyBorder="1"/>
    <xf numFmtId="2" fontId="30" fillId="0" borderId="0" xfId="6831" applyNumberFormat="1" applyFill="1" applyBorder="1" applyAlignment="1">
      <alignment horizontal="center"/>
    </xf>
    <xf numFmtId="4" fontId="30" fillId="0" borderId="0" xfId="6831" applyNumberFormat="1" applyFill="1" applyBorder="1" applyAlignment="1">
      <alignment horizontal="center"/>
    </xf>
    <xf numFmtId="4" fontId="332" fillId="16" borderId="0" xfId="6831" applyNumberFormat="1" applyFont="1" applyFill="1" applyBorder="1" applyAlignment="1">
      <alignment horizontal="center" vertical="center"/>
    </xf>
    <xf numFmtId="0" fontId="0" fillId="0" borderId="0" xfId="6831" applyFont="1" applyFill="1" applyBorder="1"/>
    <xf numFmtId="0" fontId="6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5856" applyFont="1" applyBorder="1" applyAlignment="1">
      <alignment horizontal="center" vertical="center"/>
    </xf>
    <xf numFmtId="0" fontId="3" fillId="0" borderId="2" xfId="5856" applyFont="1" applyBorder="1" applyAlignment="1">
      <alignment horizontal="center" vertical="center"/>
    </xf>
    <xf numFmtId="0" fontId="3" fillId="0" borderId="3" xfId="5856" applyFont="1" applyBorder="1" applyAlignment="1">
      <alignment horizontal="center" vertical="center"/>
    </xf>
    <xf numFmtId="0" fontId="3" fillId="0" borderId="1" xfId="5856" applyFont="1" applyBorder="1" applyAlignment="1">
      <alignment horizontal="center" vertical="center" wrapText="1"/>
    </xf>
    <xf numFmtId="0" fontId="177" fillId="0" borderId="0" xfId="5856" applyFont="1" applyAlignment="1">
      <alignment horizontal="center" wrapText="1"/>
    </xf>
    <xf numFmtId="0" fontId="177" fillId="0" borderId="0" xfId="5856" applyFont="1" applyAlignment="1">
      <alignment horizontal="center"/>
    </xf>
    <xf numFmtId="0" fontId="3" fillId="0" borderId="0" xfId="5856" applyFont="1" applyAlignment="1">
      <alignment horizontal="center"/>
    </xf>
    <xf numFmtId="0" fontId="4" fillId="0" borderId="6" xfId="5856" applyFont="1" applyBorder="1" applyAlignment="1">
      <alignment horizontal="center"/>
    </xf>
    <xf numFmtId="0" fontId="3" fillId="0" borderId="1" xfId="5856" applyFont="1" applyFill="1" applyBorder="1" applyAlignment="1">
      <alignment horizontal="center" vertical="center" wrapText="1"/>
    </xf>
    <xf numFmtId="303" fontId="84" fillId="16" borderId="2" xfId="5856" applyNumberFormat="1" applyFont="1" applyFill="1" applyBorder="1" applyAlignment="1">
      <alignment horizontal="center" vertical="center" wrapText="1"/>
    </xf>
    <xf numFmtId="303" fontId="84" fillId="16" borderId="17" xfId="5856" applyNumberFormat="1" applyFont="1" applyFill="1" applyBorder="1" applyAlignment="1">
      <alignment horizontal="center" vertical="center" wrapText="1"/>
    </xf>
    <xf numFmtId="303" fontId="84" fillId="16" borderId="3" xfId="5856" applyNumberFormat="1" applyFont="1" applyFill="1" applyBorder="1" applyAlignment="1">
      <alignment horizontal="center" vertical="center" wrapText="1"/>
    </xf>
    <xf numFmtId="0" fontId="84" fillId="0" borderId="1" xfId="5856" applyFont="1" applyBorder="1" applyAlignment="1">
      <alignment horizontal="center" vertical="center"/>
    </xf>
    <xf numFmtId="303" fontId="84" fillId="16" borderId="1" xfId="5856" applyNumberFormat="1" applyFont="1" applyFill="1" applyBorder="1" applyAlignment="1">
      <alignment horizontal="center" vertical="center" wrapText="1"/>
    </xf>
    <xf numFmtId="303" fontId="84" fillId="0" borderId="2" xfId="5856" applyNumberFormat="1" applyFont="1" applyFill="1" applyBorder="1" applyAlignment="1">
      <alignment horizontal="center" vertical="center" wrapText="1"/>
    </xf>
    <xf numFmtId="303" fontId="84" fillId="0" borderId="17" xfId="5856" applyNumberFormat="1" applyFont="1" applyFill="1" applyBorder="1" applyAlignment="1">
      <alignment horizontal="center" vertical="center" wrapText="1"/>
    </xf>
    <xf numFmtId="303" fontId="84" fillId="0" borderId="3" xfId="5856" applyNumberFormat="1" applyFont="1" applyFill="1" applyBorder="1" applyAlignment="1">
      <alignment horizontal="center" vertical="center" wrapText="1"/>
    </xf>
    <xf numFmtId="0" fontId="84" fillId="16" borderId="1" xfId="5856" applyFont="1" applyFill="1" applyBorder="1" applyAlignment="1">
      <alignment horizontal="center" vertical="center"/>
    </xf>
    <xf numFmtId="0" fontId="215" fillId="0" borderId="0" xfId="1126" applyFont="1" applyFill="1" applyBorder="1" applyAlignment="1">
      <alignment horizontal="left" vertical="center"/>
    </xf>
    <xf numFmtId="220" fontId="208" fillId="0" borderId="0" xfId="1125" applyFont="1" applyFill="1" applyBorder="1" applyAlignment="1">
      <alignment horizontal="center" vertical="center" wrapText="1"/>
    </xf>
    <xf numFmtId="220" fontId="63" fillId="0" borderId="0" xfId="1125" applyAlignment="1"/>
    <xf numFmtId="220" fontId="209" fillId="0" borderId="25" xfId="1125" applyFont="1" applyFill="1" applyBorder="1" applyAlignment="1">
      <alignment horizontal="left" vertical="center" wrapText="1"/>
    </xf>
    <xf numFmtId="220" fontId="210" fillId="0" borderId="25" xfId="1125" applyFont="1" applyBorder="1" applyAlignment="1"/>
    <xf numFmtId="221" fontId="177" fillId="0" borderId="43" xfId="1124" applyNumberFormat="1" applyFont="1" applyFill="1" applyBorder="1" applyAlignment="1">
      <alignment horizontal="center" vertical="center" wrapText="1"/>
    </xf>
    <xf numFmtId="221" fontId="177" fillId="0" borderId="24" xfId="1124" applyNumberFormat="1" applyFont="1" applyFill="1" applyBorder="1" applyAlignment="1">
      <alignment horizontal="center" vertical="center" wrapText="1"/>
    </xf>
    <xf numFmtId="221" fontId="177" fillId="0" borderId="44" xfId="1124" applyNumberFormat="1" applyFont="1" applyFill="1" applyBorder="1" applyAlignment="1">
      <alignment horizontal="center" vertical="center" wrapText="1"/>
    </xf>
    <xf numFmtId="0" fontId="177" fillId="0" borderId="45" xfId="1124" applyFont="1" applyFill="1" applyBorder="1" applyAlignment="1">
      <alignment horizontal="center" vertical="center"/>
    </xf>
    <xf numFmtId="0" fontId="177" fillId="0" borderId="26" xfId="1124" applyFont="1" applyFill="1" applyBorder="1" applyAlignment="1">
      <alignment horizontal="center" vertical="center"/>
    </xf>
    <xf numFmtId="0" fontId="177" fillId="0" borderId="43" xfId="1124" applyFont="1" applyFill="1" applyBorder="1" applyAlignment="1">
      <alignment horizontal="center" vertical="center"/>
    </xf>
    <xf numFmtId="0" fontId="177" fillId="0" borderId="44" xfId="1124" applyFont="1" applyFill="1" applyBorder="1" applyAlignment="1">
      <alignment horizontal="center" vertical="center"/>
    </xf>
    <xf numFmtId="0" fontId="177" fillId="0" borderId="46" xfId="1124" applyFont="1" applyFill="1" applyBorder="1" applyAlignment="1">
      <alignment horizontal="center" vertical="center"/>
    </xf>
    <xf numFmtId="0" fontId="177" fillId="0" borderId="30" xfId="1124" applyFont="1" applyFill="1" applyBorder="1" applyAlignment="1">
      <alignment horizontal="center" vertical="center"/>
    </xf>
    <xf numFmtId="220" fontId="211" fillId="0" borderId="30" xfId="1125" applyFont="1" applyBorder="1" applyAlignment="1"/>
    <xf numFmtId="220" fontId="211" fillId="0" borderId="47" xfId="1125" applyFont="1" applyBorder="1" applyAlignment="1"/>
    <xf numFmtId="0" fontId="4" fillId="0" borderId="1" xfId="6829" applyFont="1" applyFill="1" applyBorder="1" applyAlignment="1">
      <alignment horizontal="center" vertical="center" wrapText="1"/>
    </xf>
    <xf numFmtId="0" fontId="4" fillId="0" borderId="2" xfId="6829" applyFont="1" applyFill="1" applyBorder="1" applyAlignment="1">
      <alignment horizontal="center" vertical="center" wrapText="1"/>
    </xf>
    <xf numFmtId="0" fontId="4" fillId="0" borderId="17" xfId="6829" applyFont="1" applyFill="1" applyBorder="1" applyAlignment="1">
      <alignment horizontal="center" vertical="center" wrapText="1"/>
    </xf>
    <xf numFmtId="0" fontId="3" fillId="0" borderId="0" xfId="6829" applyFont="1" applyFill="1" applyBorder="1" applyAlignment="1">
      <alignment horizontal="left" vertical="center"/>
    </xf>
    <xf numFmtId="3" fontId="3" fillId="0" borderId="0" xfId="6829" applyNumberFormat="1" applyFont="1" applyFill="1" applyAlignment="1">
      <alignment horizontal="right"/>
    </xf>
    <xf numFmtId="0" fontId="84" fillId="0" borderId="0" xfId="6829" applyFont="1" applyFill="1" applyBorder="1" applyAlignment="1">
      <alignment horizontal="center" vertical="center" wrapText="1"/>
    </xf>
    <xf numFmtId="0" fontId="3" fillId="0" borderId="0" xfId="6829" applyFont="1" applyFill="1" applyBorder="1" applyAlignment="1">
      <alignment horizontal="center" vertical="center" wrapText="1"/>
    </xf>
    <xf numFmtId="0" fontId="3" fillId="0" borderId="0" xfId="6829" applyFont="1" applyFill="1" applyBorder="1" applyAlignment="1">
      <alignment horizontal="center"/>
    </xf>
    <xf numFmtId="0" fontId="4" fillId="0" borderId="4" xfId="58" applyFont="1" applyFill="1" applyBorder="1" applyAlignment="1">
      <alignment horizontal="center" vertical="center" wrapText="1"/>
    </xf>
    <xf numFmtId="0" fontId="4" fillId="0" borderId="5" xfId="58" applyFont="1" applyFill="1" applyBorder="1" applyAlignment="1">
      <alignment horizontal="center" vertical="center" wrapText="1"/>
    </xf>
    <xf numFmtId="0" fontId="4" fillId="0" borderId="6" xfId="5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24" fillId="0" borderId="18" xfId="0" applyFont="1" applyBorder="1" applyAlignment="1">
      <alignment horizontal="center" vertical="center" wrapText="1"/>
    </xf>
    <xf numFmtId="0" fontId="324" fillId="0" borderId="13" xfId="0" applyFont="1" applyBorder="1" applyAlignment="1">
      <alignment horizontal="center" vertical="center" wrapText="1"/>
    </xf>
    <xf numFmtId="0" fontId="324" fillId="0" borderId="21" xfId="0" applyFont="1" applyBorder="1" applyAlignment="1">
      <alignment horizontal="center" vertical="center" wrapText="1"/>
    </xf>
    <xf numFmtId="4" fontId="324" fillId="0" borderId="2" xfId="0" applyNumberFormat="1" applyFont="1" applyBorder="1" applyAlignment="1">
      <alignment horizontal="center" vertical="center"/>
    </xf>
    <xf numFmtId="4" fontId="324" fillId="0" borderId="17" xfId="0" applyNumberFormat="1" applyFont="1" applyBorder="1" applyAlignment="1">
      <alignment horizontal="center" vertical="center"/>
    </xf>
    <xf numFmtId="4" fontId="324" fillId="0" borderId="3" xfId="0" applyNumberFormat="1" applyFont="1" applyBorder="1" applyAlignment="1">
      <alignment horizontal="center" vertical="center"/>
    </xf>
    <xf numFmtId="0" fontId="324" fillId="0" borderId="18" xfId="0" applyFont="1" applyBorder="1" applyAlignment="1">
      <alignment horizontal="center" vertical="center"/>
    </xf>
    <xf numFmtId="0" fontId="324" fillId="0" borderId="13" xfId="0" applyFont="1" applyBorder="1" applyAlignment="1">
      <alignment horizontal="center" vertical="center"/>
    </xf>
    <xf numFmtId="0" fontId="324" fillId="0" borderId="21" xfId="0" applyFont="1" applyBorder="1" applyAlignment="1">
      <alignment horizontal="center" vertical="center"/>
    </xf>
    <xf numFmtId="0" fontId="324" fillId="0" borderId="0" xfId="0" applyFont="1" applyAlignment="1">
      <alignment horizontal="center"/>
    </xf>
    <xf numFmtId="0" fontId="41" fillId="0" borderId="6" xfId="0" applyFont="1" applyBorder="1" applyAlignment="1">
      <alignment horizontal="center"/>
    </xf>
    <xf numFmtId="0" fontId="324" fillId="0" borderId="2" xfId="0" applyFont="1" applyBorder="1" applyAlignment="1">
      <alignment horizontal="center" vertical="center" wrapText="1"/>
    </xf>
    <xf numFmtId="0" fontId="324" fillId="0" borderId="17" xfId="0" applyFont="1" applyBorder="1" applyAlignment="1">
      <alignment horizontal="center" vertical="center" wrapText="1"/>
    </xf>
    <xf numFmtId="0" fontId="324" fillId="0" borderId="3" xfId="0" applyFont="1" applyBorder="1" applyAlignment="1">
      <alignment horizontal="center" vertical="center" wrapText="1"/>
    </xf>
    <xf numFmtId="4" fontId="324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324" fillId="0" borderId="6" xfId="0" applyFont="1" applyBorder="1" applyAlignment="1">
      <alignment horizontal="center"/>
    </xf>
    <xf numFmtId="0" fontId="41" fillId="0" borderId="0" xfId="6831" applyFont="1" applyFill="1" applyAlignment="1">
      <alignment horizontal="right"/>
    </xf>
    <xf numFmtId="0" fontId="41" fillId="0" borderId="0" xfId="6831" applyFont="1" applyFill="1" applyAlignment="1">
      <alignment horizontal="center" vertical="center" wrapText="1"/>
    </xf>
    <xf numFmtId="0" fontId="41" fillId="0" borderId="23" xfId="6831" applyFont="1" applyFill="1" applyBorder="1" applyAlignment="1">
      <alignment horizontal="left" vertical="center" wrapText="1"/>
    </xf>
    <xf numFmtId="0" fontId="41" fillId="0" borderId="0" xfId="6831" applyFont="1" applyFill="1" applyAlignment="1">
      <alignment horizontal="left" vertical="center" wrapText="1"/>
    </xf>
    <xf numFmtId="0" fontId="324" fillId="0" borderId="0" xfId="6831" applyFont="1" applyFill="1" applyAlignment="1">
      <alignment horizontal="center" wrapText="1"/>
    </xf>
    <xf numFmtId="0" fontId="13" fillId="0" borderId="6" xfId="6831" applyFont="1" applyFill="1" applyBorder="1" applyAlignment="1">
      <alignment horizontal="center"/>
    </xf>
    <xf numFmtId="0" fontId="41" fillId="0" borderId="6" xfId="6831" applyFont="1" applyFill="1" applyBorder="1" applyAlignment="1">
      <alignment horizontal="center"/>
    </xf>
    <xf numFmtId="0" fontId="332" fillId="0" borderId="2" xfId="6831" applyFont="1" applyFill="1" applyBorder="1" applyAlignment="1">
      <alignment horizontal="center" vertical="center" wrapText="1"/>
    </xf>
    <xf numFmtId="0" fontId="332" fillId="0" borderId="17" xfId="6831" applyFont="1" applyFill="1" applyBorder="1" applyAlignment="1">
      <alignment horizontal="center" vertical="center" wrapText="1"/>
    </xf>
    <xf numFmtId="0" fontId="332" fillId="0" borderId="3" xfId="6831" applyFont="1" applyFill="1" applyBorder="1" applyAlignment="1">
      <alignment horizontal="center" vertical="center" wrapText="1"/>
    </xf>
    <xf numFmtId="0" fontId="332" fillId="0" borderId="1" xfId="6831" applyFont="1" applyFill="1" applyBorder="1" applyAlignment="1">
      <alignment horizontal="center" vertical="center" wrapText="1"/>
    </xf>
    <xf numFmtId="49" fontId="332" fillId="0" borderId="1" xfId="6831" applyNumberFormat="1" applyFont="1" applyFill="1" applyBorder="1" applyAlignment="1">
      <alignment horizontal="center" vertical="center" wrapText="1"/>
    </xf>
    <xf numFmtId="49" fontId="332" fillId="0" borderId="2" xfId="6831" applyNumberFormat="1" applyFont="1" applyFill="1" applyBorder="1" applyAlignment="1">
      <alignment horizontal="center" vertical="center" wrapText="1"/>
    </xf>
    <xf numFmtId="49" fontId="332" fillId="0" borderId="17" xfId="6831" applyNumberFormat="1" applyFont="1" applyFill="1" applyBorder="1" applyAlignment="1">
      <alignment horizontal="center" vertical="center" wrapText="1"/>
    </xf>
    <xf numFmtId="49" fontId="332" fillId="0" borderId="3" xfId="6831" applyNumberFormat="1" applyFont="1" applyFill="1" applyBorder="1" applyAlignment="1">
      <alignment horizontal="center" vertical="center" wrapText="1"/>
    </xf>
    <xf numFmtId="0" fontId="324" fillId="0" borderId="23" xfId="6831" applyFont="1" applyFill="1" applyBorder="1" applyAlignment="1">
      <alignment horizontal="center" vertical="center" wrapText="1"/>
    </xf>
    <xf numFmtId="49" fontId="332" fillId="0" borderId="18" xfId="6831" applyNumberFormat="1" applyFont="1" applyFill="1" applyBorder="1" applyAlignment="1">
      <alignment horizontal="center" vertical="center" wrapText="1"/>
    </xf>
    <xf numFmtId="49" fontId="332" fillId="0" borderId="19" xfId="6831" applyNumberFormat="1" applyFont="1" applyFill="1" applyBorder="1" applyAlignment="1">
      <alignment horizontal="center" vertical="center" wrapText="1"/>
    </xf>
    <xf numFmtId="49" fontId="332" fillId="0" borderId="13" xfId="6831" applyNumberFormat="1" applyFont="1" applyFill="1" applyBorder="1" applyAlignment="1">
      <alignment horizontal="center" vertical="center" wrapText="1"/>
    </xf>
    <xf numFmtId="49" fontId="332" fillId="0" borderId="10" xfId="6831" applyNumberFormat="1" applyFont="1" applyFill="1" applyBorder="1" applyAlignment="1">
      <alignment horizontal="center" vertical="center" wrapText="1"/>
    </xf>
    <xf numFmtId="49" fontId="332" fillId="0" borderId="21" xfId="6831" applyNumberFormat="1" applyFont="1" applyFill="1" applyBorder="1" applyAlignment="1">
      <alignment horizontal="center" vertical="center" wrapText="1"/>
    </xf>
    <xf numFmtId="49" fontId="332" fillId="0" borderId="22" xfId="6831" applyNumberFormat="1" applyFont="1" applyFill="1" applyBorder="1" applyAlignment="1">
      <alignment horizontal="center" vertical="center" wrapText="1"/>
    </xf>
    <xf numFmtId="0" fontId="332" fillId="0" borderId="18" xfId="6831" applyFont="1" applyFill="1" applyBorder="1" applyAlignment="1">
      <alignment horizontal="center" vertical="center" wrapText="1"/>
    </xf>
    <xf numFmtId="0" fontId="332" fillId="0" borderId="23" xfId="6831" applyFont="1" applyFill="1" applyBorder="1" applyAlignment="1">
      <alignment horizontal="center" vertical="center" wrapText="1"/>
    </xf>
    <xf numFmtId="0" fontId="332" fillId="0" borderId="19" xfId="6831" applyFont="1" applyFill="1" applyBorder="1" applyAlignment="1">
      <alignment horizontal="center" vertical="center" wrapText="1"/>
    </xf>
    <xf numFmtId="0" fontId="332" fillId="0" borderId="13" xfId="6831" applyFont="1" applyFill="1" applyBorder="1" applyAlignment="1">
      <alignment horizontal="center" vertical="center" wrapText="1"/>
    </xf>
    <xf numFmtId="0" fontId="332" fillId="0" borderId="0" xfId="6831" applyFont="1" applyFill="1" applyBorder="1" applyAlignment="1">
      <alignment horizontal="center" vertical="center" wrapText="1"/>
    </xf>
    <xf numFmtId="0" fontId="332" fillId="0" borderId="10" xfId="6831" applyFont="1" applyFill="1" applyBorder="1" applyAlignment="1">
      <alignment horizontal="center" vertical="center" wrapText="1"/>
    </xf>
    <xf numFmtId="0" fontId="332" fillId="0" borderId="21" xfId="6831" applyFont="1" applyFill="1" applyBorder="1" applyAlignment="1">
      <alignment horizontal="center" vertical="center" wrapText="1"/>
    </xf>
    <xf numFmtId="0" fontId="332" fillId="0" borderId="6" xfId="6831" applyFont="1" applyFill="1" applyBorder="1" applyAlignment="1">
      <alignment horizontal="center" vertical="center" wrapText="1"/>
    </xf>
    <xf numFmtId="0" fontId="332" fillId="0" borderId="22" xfId="6831" applyFont="1" applyFill="1" applyBorder="1" applyAlignment="1">
      <alignment horizontal="center" vertical="center" wrapText="1"/>
    </xf>
    <xf numFmtId="1" fontId="3" fillId="0" borderId="0" xfId="120" applyNumberFormat="1" applyFont="1" applyFill="1" applyBorder="1" applyAlignment="1" applyProtection="1">
      <alignment horizontal="center" vertical="center"/>
      <protection locked="0"/>
    </xf>
    <xf numFmtId="49" fontId="3" fillId="0" borderId="0" xfId="120" applyNumberFormat="1" applyFont="1" applyFill="1" applyBorder="1" applyAlignment="1" applyProtection="1">
      <alignment horizontal="center" vertical="center"/>
      <protection locked="0"/>
    </xf>
    <xf numFmtId="49" fontId="4" fillId="0" borderId="1" xfId="119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4" xfId="0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49" fontId="4" fillId="0" borderId="1" xfId="119" applyFont="1" applyFill="1" applyBorder="1" applyAlignment="1" applyProtection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left" vertical="center" wrapText="1"/>
    </xf>
    <xf numFmtId="0" fontId="4" fillId="0" borderId="1" xfId="119" applyNumberFormat="1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/>
      <protection locked="0"/>
    </xf>
    <xf numFmtId="49" fontId="4" fillId="0" borderId="1" xfId="119" applyFont="1" applyFill="1" applyBorder="1" applyAlignment="1" applyProtection="1">
      <alignment horizontal="center" vertical="center" wrapText="1"/>
      <protection locked="0"/>
    </xf>
    <xf numFmtId="0" fontId="4" fillId="0" borderId="1" xfId="119" applyNumberFormat="1" applyFont="1" applyFill="1" applyBorder="1" applyAlignment="1" applyProtection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3" fillId="0" borderId="0" xfId="58" applyFont="1" applyAlignment="1">
      <alignment horizont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 wrapText="1"/>
    </xf>
    <xf numFmtId="0" fontId="4" fillId="0" borderId="2" xfId="58" applyFont="1" applyBorder="1" applyAlignment="1">
      <alignment horizontal="center" vertical="center" wrapText="1"/>
    </xf>
    <xf numFmtId="0" fontId="4" fillId="0" borderId="3" xfId="58" applyFont="1" applyBorder="1" applyAlignment="1">
      <alignment horizontal="center" vertical="center" wrapText="1"/>
    </xf>
    <xf numFmtId="0" fontId="4" fillId="0" borderId="3" xfId="58" applyFont="1" applyFill="1" applyBorder="1" applyAlignment="1">
      <alignment horizontal="center" vertical="center" wrapText="1"/>
    </xf>
    <xf numFmtId="0" fontId="4" fillId="0" borderId="20" xfId="58" applyFont="1" applyFill="1" applyBorder="1" applyAlignment="1">
      <alignment horizontal="center" vertical="center" wrapText="1"/>
    </xf>
    <xf numFmtId="0" fontId="4" fillId="0" borderId="1" xfId="58" applyFont="1" applyBorder="1" applyAlignment="1">
      <alignment horizontal="center" vertical="center" wrapText="1"/>
    </xf>
    <xf numFmtId="49" fontId="3" fillId="0" borderId="0" xfId="58" applyNumberFormat="1" applyFont="1" applyAlignment="1">
      <alignment horizontal="center"/>
    </xf>
    <xf numFmtId="0" fontId="4" fillId="0" borderId="4" xfId="58" applyFont="1" applyBorder="1" applyAlignment="1">
      <alignment horizontal="center" vertical="center" wrapText="1"/>
    </xf>
    <xf numFmtId="0" fontId="4" fillId="0" borderId="5" xfId="58" applyFont="1" applyBorder="1" applyAlignment="1">
      <alignment horizontal="center" vertical="center" wrapText="1"/>
    </xf>
    <xf numFmtId="0" fontId="4" fillId="0" borderId="2" xfId="58" applyFont="1" applyFill="1" applyBorder="1" applyAlignment="1" applyProtection="1">
      <alignment horizontal="center" vertical="center" wrapText="1"/>
      <protection locked="0"/>
    </xf>
    <xf numFmtId="0" fontId="4" fillId="0" borderId="17" xfId="58" applyFont="1" applyFill="1" applyBorder="1" applyAlignment="1" applyProtection="1">
      <alignment horizontal="center" vertical="center" wrapText="1"/>
      <protection locked="0"/>
    </xf>
    <xf numFmtId="0" fontId="4" fillId="0" borderId="3" xfId="58" applyFont="1" applyFill="1" applyBorder="1" applyAlignment="1" applyProtection="1">
      <alignment horizontal="center" vertical="center" wrapText="1"/>
      <protection locked="0"/>
    </xf>
    <xf numFmtId="0" fontId="4" fillId="0" borderId="17" xfId="58" applyFont="1" applyFill="1" applyBorder="1" applyAlignment="1">
      <alignment horizontal="center" vertical="center" wrapText="1"/>
    </xf>
    <xf numFmtId="0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8" applyFont="1" applyFill="1" applyBorder="1" applyAlignment="1" applyProtection="1">
      <alignment horizontal="center" vertical="center" wrapText="1"/>
      <protection locked="0"/>
    </xf>
    <xf numFmtId="0" fontId="4" fillId="0" borderId="18" xfId="58" applyFont="1" applyFill="1" applyBorder="1" applyAlignment="1">
      <alignment horizontal="center" vertical="center" wrapText="1"/>
    </xf>
    <xf numFmtId="0" fontId="4" fillId="0" borderId="23" xfId="58" applyFont="1" applyFill="1" applyBorder="1" applyAlignment="1">
      <alignment horizontal="center" vertical="center" wrapText="1"/>
    </xf>
    <xf numFmtId="0" fontId="4" fillId="0" borderId="19" xfId="58" applyFont="1" applyFill="1" applyBorder="1" applyAlignment="1">
      <alignment horizontal="center" vertical="center" wrapText="1"/>
    </xf>
    <xf numFmtId="0" fontId="4" fillId="0" borderId="21" xfId="58" applyFont="1" applyFill="1" applyBorder="1" applyAlignment="1">
      <alignment horizontal="center" vertical="center" wrapText="1"/>
    </xf>
    <xf numFmtId="0" fontId="4" fillId="0" borderId="22" xfId="58" applyFont="1" applyFill="1" applyBorder="1" applyAlignment="1">
      <alignment horizontal="center" vertical="center" wrapText="1"/>
    </xf>
    <xf numFmtId="0" fontId="4" fillId="0" borderId="1" xfId="58" applyFont="1" applyBorder="1" applyAlignment="1" applyProtection="1">
      <alignment horizontal="center" vertical="center" wrapText="1"/>
      <protection locked="0"/>
    </xf>
    <xf numFmtId="0" fontId="41" fillId="0" borderId="6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</cellXfs>
  <cellStyles count="6833">
    <cellStyle name=" 1" xfId="112"/>
    <cellStyle name=" 1 2" xfId="127"/>
    <cellStyle name=" 1_Stage1" xfId="128"/>
    <cellStyle name="_x000a_bidires=100_x000d_" xfId="1127"/>
    <cellStyle name="_x000a_bidires=100_x000d_ 2" xfId="1128"/>
    <cellStyle name="_x000a_bidires=100_x000d_ 2 2" xfId="1129"/>
    <cellStyle name="_x000a_bidires=100_x000d_ 2_прил_1_ Формат БП 2012" xfId="1130"/>
    <cellStyle name="_x000a_bidires=100_x000d__СТАНЦИИ_2011_БП" xfId="1131"/>
    <cellStyle name="%" xfId="1132"/>
    <cellStyle name="%_Inputs" xfId="1133"/>
    <cellStyle name="%_Inputs (const)" xfId="1134"/>
    <cellStyle name="%_Inputs Co" xfId="1135"/>
    <cellStyle name="******************************************" xfId="1136"/>
    <cellStyle name=";;;" xfId="165"/>
    <cellStyle name="?_x0001_" xfId="1137"/>
    <cellStyle name="?_x0001_ 2" xfId="1138"/>
    <cellStyle name="?_x0001_ 2 2" xfId="1139"/>
    <cellStyle name="?_x0001_ 2_прил_1_ Формат БП 2012" xfId="1140"/>
    <cellStyle name="???????? [0]_vaqduGfTSN7qyUJNWHRlcWo3H" xfId="166"/>
    <cellStyle name="????????_vaqduGfTSN7qyUJNWHRlcWo3H" xfId="167"/>
    <cellStyle name="???????_vaqduGfTSN7qyUJNWHRlcWo3H" xfId="168"/>
    <cellStyle name="?_x0001__6.1-топл_расход" xfId="1141"/>
    <cellStyle name="?…?ж?Ш?и [0.00]" xfId="1142"/>
    <cellStyle name="?W??_‘O’с?р??" xfId="1143"/>
    <cellStyle name="]_x000d__x000a_Zoomed=1_x000d__x000a_Row=0_x000d__x000a_Column=0_x000d__x000a_Height=0_x000d__x000a_Width=0_x000d__x000a_FontName=FoxFont_x000d__x000a_FontStyle=0_x000d__x000a_FontSize=9_x000d__x000a_PrtFontName=FoxPrin" xfId="1144"/>
    <cellStyle name="]_x000d__x000a_Zoomed=1_x000d__x000a_Row=0_x000d__x000a_Column=0_x000d__x000a_Height=0_x000d__x000a_Width=0_x000d__x000a_FontName=FoxFont_x000d__x000a_FontStyle=0_x000d__x000a_FontSize=9_x000d__x000a_PrtFontName=FoxPrin 2" xfId="1145"/>
    <cellStyle name="]_x000d__x000a_Zoomed=1_x000d__x000a_Row=0_x000d__x000a_Column=0_x000d__x000a_Height=0_x000d__x000a_Width=0_x000d__x000a_FontName=FoxFont_x000d__x000a_FontStyle=0_x000d__x000a_FontSize=9_x000d__x000a_PrtFontName=FoxPrin 2 2" xfId="1146"/>
    <cellStyle name="]_x000d__x000a_Zoomed=1_x000d__x000a_Row=0_x000d__x000a_Column=0_x000d__x000a_Height=0_x000d__x000a_Width=0_x000d__x000a_FontName=FoxFont_x000d__x000a_FontStyle=0_x000d__x000a_FontSize=9_x000d__x000a_PrtFontName=FoxPrin 2_прил_1_ Формат БП 2012" xfId="1147"/>
    <cellStyle name="]_x000d__x000a_Zoomed=1_x000d__x000a_Row=0_x000d__x000a_Column=0_x000d__x000a_Height=0_x000d__x000a_Width=0_x000d__x000a_FontName=FoxFont_x000d__x000a_FontStyle=0_x000d__x000a_FontSize=9_x000d__x000a_PrtFontName=FoxPrin 3" xfId="1148"/>
    <cellStyle name="]_x000d__x000a_Zoomed=1_x000d__x000a_Row=0_x000d__x000a_Column=0_x000d__x000a_Height=0_x000d__x000a_Width=0_x000d__x000a_FontName=FoxFont_x000d__x000a_FontStyle=0_x000d__x000a_FontSize=9_x000d__x000a_PrtFontName=FoxPrin_БП_СЗТЭЦ_2011" xfId="1149"/>
    <cellStyle name="_061103 инвестиции" xfId="1150"/>
    <cellStyle name="_14 формаН - 2008 2вар" xfId="169"/>
    <cellStyle name="_14 формаН- 2009 АРМЗ" xfId="170"/>
    <cellStyle name="_19,20,21" xfId="171"/>
    <cellStyle name="_2008 план в формате АРМЗ" xfId="172"/>
    <cellStyle name="_2008 план в формате АРМЗ 10" xfId="1151"/>
    <cellStyle name="_2008 план в формате АРМЗ 11" xfId="1152"/>
    <cellStyle name="_2008 план в формате АРМЗ 12" xfId="1153"/>
    <cellStyle name="_2008 план в формате АРМЗ 13" xfId="1154"/>
    <cellStyle name="_2008 план в формате АРМЗ 14" xfId="1155"/>
    <cellStyle name="_2008 план в формате АРМЗ 15" xfId="1156"/>
    <cellStyle name="_2008 план в формате АРМЗ 16" xfId="1157"/>
    <cellStyle name="_2008 план в формате АРМЗ 17" xfId="1158"/>
    <cellStyle name="_2008 план в формате АРМЗ 18" xfId="1159"/>
    <cellStyle name="_2008 план в формате АРМЗ 2" xfId="173"/>
    <cellStyle name="_2008 план в формате АРМЗ 3" xfId="1160"/>
    <cellStyle name="_2008 план в формате АРМЗ 4" xfId="1161"/>
    <cellStyle name="_2008 план в формате АРМЗ 5" xfId="1162"/>
    <cellStyle name="_2008 план в формате АРМЗ 6" xfId="1163"/>
    <cellStyle name="_2008 план в формате АРМЗ 7" xfId="1164"/>
    <cellStyle name="_2008 план в формате АРМЗ 8" xfId="1165"/>
    <cellStyle name="_2008 план в формате АРМЗ 9" xfId="1166"/>
    <cellStyle name="_2008 план в формате АРМЗ_Лист3" xfId="174"/>
    <cellStyle name="_2009 Альбом бюджетных форм- часть2" xfId="175"/>
    <cellStyle name="_2009 Альбом бюджетных форм- часть2 10" xfId="1167"/>
    <cellStyle name="_2009 Альбом бюджетных форм- часть2 11" xfId="1168"/>
    <cellStyle name="_2009 Альбом бюджетных форм- часть2 12" xfId="1169"/>
    <cellStyle name="_2009 Альбом бюджетных форм- часть2 13" xfId="1170"/>
    <cellStyle name="_2009 Альбом бюджетных форм- часть2 14" xfId="1171"/>
    <cellStyle name="_2009 Альбом бюджетных форм- часть2 15" xfId="1172"/>
    <cellStyle name="_2009 Альбом бюджетных форм- часть2 16" xfId="1173"/>
    <cellStyle name="_2009 Альбом бюджетных форм- часть2 17" xfId="1174"/>
    <cellStyle name="_2009 Альбом бюджетных форм- часть2 18" xfId="1175"/>
    <cellStyle name="_2009 Альбом бюджетных форм- часть2 2" xfId="176"/>
    <cellStyle name="_2009 Альбом бюджетных форм- часть2 3" xfId="1176"/>
    <cellStyle name="_2009 Альбом бюджетных форм- часть2 4" xfId="1177"/>
    <cellStyle name="_2009 Альбом бюджетных форм- часть2 5" xfId="1178"/>
    <cellStyle name="_2009 Альбом бюджетных форм- часть2 6" xfId="1179"/>
    <cellStyle name="_2009 Альбом бюджетных форм- часть2 7" xfId="1180"/>
    <cellStyle name="_2009 Альбом бюджетных форм- часть2 8" xfId="1181"/>
    <cellStyle name="_2009 Альбом бюджетных форм- часть2 9" xfId="1182"/>
    <cellStyle name="_2009 Альбом бюджетных форм- часть2 ФОТ" xfId="177"/>
    <cellStyle name="_2009 Альбом бюджетных форм- часть2 ФОТ 10" xfId="1183"/>
    <cellStyle name="_2009 Альбом бюджетных форм- часть2 ФОТ 11" xfId="1184"/>
    <cellStyle name="_2009 Альбом бюджетных форм- часть2 ФОТ 12" xfId="1185"/>
    <cellStyle name="_2009 Альбом бюджетных форм- часть2 ФОТ 13" xfId="1186"/>
    <cellStyle name="_2009 Альбом бюджетных форм- часть2 ФОТ 14" xfId="1187"/>
    <cellStyle name="_2009 Альбом бюджетных форм- часть2 ФОТ 15" xfId="1188"/>
    <cellStyle name="_2009 Альбом бюджетных форм- часть2 ФОТ 16" xfId="1189"/>
    <cellStyle name="_2009 Альбом бюджетных форм- часть2 ФОТ 17" xfId="1190"/>
    <cellStyle name="_2009 Альбом бюджетных форм- часть2 ФОТ 18" xfId="1191"/>
    <cellStyle name="_2009 Альбом бюджетных форм- часть2 ФОТ 2" xfId="178"/>
    <cellStyle name="_2009 Альбом бюджетных форм- часть2 ФОТ 3" xfId="1192"/>
    <cellStyle name="_2009 Альбом бюджетных форм- часть2 ФОТ 4" xfId="1193"/>
    <cellStyle name="_2009 Альбом бюджетных форм- часть2 ФОТ 5" xfId="1194"/>
    <cellStyle name="_2009 Альбом бюджетных форм- часть2 ФОТ 6" xfId="1195"/>
    <cellStyle name="_2009 Альбом бюджетных форм- часть2 ФОТ 7" xfId="1196"/>
    <cellStyle name="_2009 Альбом бюджетных форм- часть2 ФОТ 8" xfId="1197"/>
    <cellStyle name="_2009 Альбом бюджетных форм- часть2 ФОТ 9" xfId="1198"/>
    <cellStyle name="_2009 Альбом бюджетных форм- часть2 ФОТ_Лист3" xfId="179"/>
    <cellStyle name="_2009 Альбом бюджетных форм- часть2.5" xfId="180"/>
    <cellStyle name="_2009 Альбом бюджетных форм- часть2.5 10" xfId="1199"/>
    <cellStyle name="_2009 Альбом бюджетных форм- часть2.5 11" xfId="1200"/>
    <cellStyle name="_2009 Альбом бюджетных форм- часть2.5 12" xfId="1201"/>
    <cellStyle name="_2009 Альбом бюджетных форм- часть2.5 13" xfId="1202"/>
    <cellStyle name="_2009 Альбом бюджетных форм- часть2.5 14" xfId="1203"/>
    <cellStyle name="_2009 Альбом бюджетных форм- часть2.5 15" xfId="1204"/>
    <cellStyle name="_2009 Альбом бюджетных форм- часть2.5 16" xfId="1205"/>
    <cellStyle name="_2009 Альбом бюджетных форм- часть2.5 17" xfId="1206"/>
    <cellStyle name="_2009 Альбом бюджетных форм- часть2.5 18" xfId="1207"/>
    <cellStyle name="_2009 Альбом бюджетных форм- часть2.5 2" xfId="181"/>
    <cellStyle name="_2009 Альбом бюджетных форм- часть2.5 3" xfId="1208"/>
    <cellStyle name="_2009 Альбом бюджетных форм- часть2.5 4" xfId="1209"/>
    <cellStyle name="_2009 Альбом бюджетных форм- часть2.5 5" xfId="1210"/>
    <cellStyle name="_2009 Альбом бюджетных форм- часть2.5 6" xfId="1211"/>
    <cellStyle name="_2009 Альбом бюджетных форм- часть2.5 7" xfId="1212"/>
    <cellStyle name="_2009 Альбом бюджетных форм- часть2.5 8" xfId="1213"/>
    <cellStyle name="_2009 Альбом бюджетных форм- часть2.5 9" xfId="1214"/>
    <cellStyle name="_2009 Альбом бюджетных форм- часть2.5_Лист3" xfId="182"/>
    <cellStyle name="_2009 Альбом бюджетных форм- часть2.9" xfId="183"/>
    <cellStyle name="_2009 Альбом бюджетных форм- часть2.9 10" xfId="1215"/>
    <cellStyle name="_2009 Альбом бюджетных форм- часть2.9 11" xfId="1216"/>
    <cellStyle name="_2009 Альбом бюджетных форм- часть2.9 12" xfId="1217"/>
    <cellStyle name="_2009 Альбом бюджетных форм- часть2.9 13" xfId="1218"/>
    <cellStyle name="_2009 Альбом бюджетных форм- часть2.9 14" xfId="1219"/>
    <cellStyle name="_2009 Альбом бюджетных форм- часть2.9 15" xfId="1220"/>
    <cellStyle name="_2009 Альбом бюджетных форм- часть2.9 16" xfId="1221"/>
    <cellStyle name="_2009 Альбом бюджетных форм- часть2.9 17" xfId="1222"/>
    <cellStyle name="_2009 Альбом бюджетных форм- часть2.9 18" xfId="1223"/>
    <cellStyle name="_2009 Альбом бюджетных форм- часть2.9 2" xfId="184"/>
    <cellStyle name="_2009 Альбом бюджетных форм- часть2.9 3" xfId="1224"/>
    <cellStyle name="_2009 Альбом бюджетных форм- часть2.9 4" xfId="1225"/>
    <cellStyle name="_2009 Альбом бюджетных форм- часть2.9 5" xfId="1226"/>
    <cellStyle name="_2009 Альбом бюджетных форм- часть2.9 6" xfId="1227"/>
    <cellStyle name="_2009 Альбом бюджетных форм- часть2.9 7" xfId="1228"/>
    <cellStyle name="_2009 Альбом бюджетных форм- часть2.9 8" xfId="1229"/>
    <cellStyle name="_2009 Альбом бюджетных форм- часть2.9 9" xfId="1230"/>
    <cellStyle name="_2009 Альбом бюджетных форм- часть2.9_Лист3" xfId="185"/>
    <cellStyle name="_2009 Альбом бюджетных форм- часть2_Лист3" xfId="186"/>
    <cellStyle name="_2009 Альбом бюджетных форм- часть3" xfId="187"/>
    <cellStyle name="_2009 Альбом бюджетных форм- часть3 10" xfId="1231"/>
    <cellStyle name="_2009 Альбом бюджетных форм- часть3 11" xfId="1232"/>
    <cellStyle name="_2009 Альбом бюджетных форм- часть3 12" xfId="1233"/>
    <cellStyle name="_2009 Альбом бюджетных форм- часть3 13" xfId="1234"/>
    <cellStyle name="_2009 Альбом бюджетных форм- часть3 14" xfId="1235"/>
    <cellStyle name="_2009 Альбом бюджетных форм- часть3 15" xfId="1236"/>
    <cellStyle name="_2009 Альбом бюджетных форм- часть3 16" xfId="1237"/>
    <cellStyle name="_2009 Альбом бюджетных форм- часть3 17" xfId="1238"/>
    <cellStyle name="_2009 Альбом бюджетных форм- часть3 18" xfId="1239"/>
    <cellStyle name="_2009 Альбом бюджетных форм- часть3 2" xfId="188"/>
    <cellStyle name="_2009 Альбом бюджетных форм- часть3 3" xfId="1240"/>
    <cellStyle name="_2009 Альбом бюджетных форм- часть3 4" xfId="1241"/>
    <cellStyle name="_2009 Альбом бюджетных форм- часть3 5" xfId="1242"/>
    <cellStyle name="_2009 Альбом бюджетных форм- часть3 6" xfId="1243"/>
    <cellStyle name="_2009 Альбом бюджетных форм- часть3 7" xfId="1244"/>
    <cellStyle name="_2009 Альбом бюджетных форм- часть3 8" xfId="1245"/>
    <cellStyle name="_2009 Альбом бюджетных форм- часть3 9" xfId="1246"/>
    <cellStyle name="_2009 Альбом бюджетных форм- часть3_Лист3" xfId="189"/>
    <cellStyle name="_3 кв 2006 Свод_140706" xfId="1247"/>
    <cellStyle name="_3.2.2. МЭФ_14.08.06" xfId="190"/>
    <cellStyle name="_3.2.2. МЭФ_14.08.06 10" xfId="1248"/>
    <cellStyle name="_3.2.2. МЭФ_14.08.06 11" xfId="1249"/>
    <cellStyle name="_3.2.2. МЭФ_14.08.06 12" xfId="1250"/>
    <cellStyle name="_3.2.2. МЭФ_14.08.06 13" xfId="1251"/>
    <cellStyle name="_3.2.2. МЭФ_14.08.06 14" xfId="1252"/>
    <cellStyle name="_3.2.2. МЭФ_14.08.06 15" xfId="1253"/>
    <cellStyle name="_3.2.2. МЭФ_14.08.06 16" xfId="1254"/>
    <cellStyle name="_3.2.2. МЭФ_14.08.06 17" xfId="1255"/>
    <cellStyle name="_3.2.2. МЭФ_14.08.06 18" xfId="1256"/>
    <cellStyle name="_3.2.2. МЭФ_14.08.06 2" xfId="191"/>
    <cellStyle name="_3.2.2. МЭФ_14.08.06 3" xfId="1257"/>
    <cellStyle name="_3.2.2. МЭФ_14.08.06 4" xfId="1258"/>
    <cellStyle name="_3.2.2. МЭФ_14.08.06 5" xfId="1259"/>
    <cellStyle name="_3.2.2. МЭФ_14.08.06 6" xfId="1260"/>
    <cellStyle name="_3.2.2. МЭФ_14.08.06 7" xfId="1261"/>
    <cellStyle name="_3.2.2. МЭФ_14.08.06 8" xfId="1262"/>
    <cellStyle name="_3.2.2. МЭФ_14.08.06 9" xfId="1263"/>
    <cellStyle name="_3.2.2. МЭФ_14.08.06_Лист3" xfId="192"/>
    <cellStyle name="_3_1_1 Производственная программа" xfId="193"/>
    <cellStyle name="_3_1_1 Производственная программа 10" xfId="1264"/>
    <cellStyle name="_3_1_1 Производственная программа 11" xfId="1265"/>
    <cellStyle name="_3_1_1 Производственная программа 12" xfId="1266"/>
    <cellStyle name="_3_1_1 Производственная программа 13" xfId="1267"/>
    <cellStyle name="_3_1_1 Производственная программа 14" xfId="1268"/>
    <cellStyle name="_3_1_1 Производственная программа 15" xfId="1269"/>
    <cellStyle name="_3_1_1 Производственная программа 16" xfId="1270"/>
    <cellStyle name="_3_1_1 Производственная программа 17" xfId="1271"/>
    <cellStyle name="_3_1_1 Производственная программа 18" xfId="1272"/>
    <cellStyle name="_3_1_1 Производственная программа 2" xfId="194"/>
    <cellStyle name="_3_1_1 Производственная программа 3" xfId="1273"/>
    <cellStyle name="_3_1_1 Производственная программа 4" xfId="1274"/>
    <cellStyle name="_3_1_1 Производственная программа 5" xfId="1275"/>
    <cellStyle name="_3_1_1 Производственная программа 6" xfId="1276"/>
    <cellStyle name="_3_1_1 Производственная программа 7" xfId="1277"/>
    <cellStyle name="_3_1_1 Производственная программа 8" xfId="1278"/>
    <cellStyle name="_3_1_1 Производственная программа 9" xfId="1279"/>
    <cellStyle name="_3_2_2 Смета затрат" xfId="195"/>
    <cellStyle name="_3_2_2 Смета затрат 10" xfId="1280"/>
    <cellStyle name="_3_2_2 Смета затрат 11" xfId="1281"/>
    <cellStyle name="_3_2_2 Смета затрат 12" xfId="1282"/>
    <cellStyle name="_3_2_2 Смета затрат 13" xfId="1283"/>
    <cellStyle name="_3_2_2 Смета затрат 14" xfId="1284"/>
    <cellStyle name="_3_2_2 Смета затрат 15" xfId="1285"/>
    <cellStyle name="_3_2_2 Смета затрат 16" xfId="1286"/>
    <cellStyle name="_3_2_2 Смета затрат 17" xfId="1287"/>
    <cellStyle name="_3_2_2 Смета затрат 18" xfId="1288"/>
    <cellStyle name="_3_2_2 Смета затрат 2" xfId="196"/>
    <cellStyle name="_3_2_2 Смета затрат 3" xfId="1289"/>
    <cellStyle name="_3_2_2 Смета затрат 4" xfId="1290"/>
    <cellStyle name="_3_2_2 Смета затрат 5" xfId="1291"/>
    <cellStyle name="_3_2_2 Смета затрат 6" xfId="1292"/>
    <cellStyle name="_3_2_2 Смета затрат 7" xfId="1293"/>
    <cellStyle name="_3_2_2 Смета затрат 8" xfId="1294"/>
    <cellStyle name="_3_2_2 Смета затрат 9" xfId="1295"/>
    <cellStyle name="_3_2_9 ФЗП_испр_v2" xfId="197"/>
    <cellStyle name="_3_2_9 ФЗП_испр_v2 10" xfId="1296"/>
    <cellStyle name="_3_2_9 ФЗП_испр_v2 11" xfId="1297"/>
    <cellStyle name="_3_2_9 ФЗП_испр_v2 12" xfId="1298"/>
    <cellStyle name="_3_2_9 ФЗП_испр_v2 13" xfId="1299"/>
    <cellStyle name="_3_2_9 ФЗП_испр_v2 14" xfId="1300"/>
    <cellStyle name="_3_2_9 ФЗП_испр_v2 15" xfId="1301"/>
    <cellStyle name="_3_2_9 ФЗП_испр_v2 16" xfId="1302"/>
    <cellStyle name="_3_2_9 ФЗП_испр_v2 17" xfId="1303"/>
    <cellStyle name="_3_2_9 ФЗП_испр_v2 18" xfId="1304"/>
    <cellStyle name="_3_2_9 ФЗП_испр_v2 2" xfId="198"/>
    <cellStyle name="_3_2_9 ФЗП_испр_v2 3" xfId="1305"/>
    <cellStyle name="_3_2_9 ФЗП_испр_v2 4" xfId="1306"/>
    <cellStyle name="_3_2_9 ФЗП_испр_v2 5" xfId="1307"/>
    <cellStyle name="_3_2_9 ФЗП_испр_v2 6" xfId="1308"/>
    <cellStyle name="_3_2_9 ФЗП_испр_v2 7" xfId="1309"/>
    <cellStyle name="_3_2_9 ФЗП_испр_v2 8" xfId="1310"/>
    <cellStyle name="_3_2_9 ФЗП_испр_v2 9" xfId="1311"/>
    <cellStyle name="_3_5_1Capex19_v2" xfId="199"/>
    <cellStyle name="_3_5_1Capex19_v2 10" xfId="1312"/>
    <cellStyle name="_3_5_1Capex19_v2 11" xfId="1313"/>
    <cellStyle name="_3_5_1Capex19_v2 12" xfId="1314"/>
    <cellStyle name="_3_5_1Capex19_v2 13" xfId="1315"/>
    <cellStyle name="_3_5_1Capex19_v2 14" xfId="1316"/>
    <cellStyle name="_3_5_1Capex19_v2 15" xfId="1317"/>
    <cellStyle name="_3_5_1Capex19_v2 16" xfId="1318"/>
    <cellStyle name="_3_5_1Capex19_v2 17" xfId="1319"/>
    <cellStyle name="_3_5_1Capex19_v2 18" xfId="1320"/>
    <cellStyle name="_3_5_1Capex19_v2 2" xfId="200"/>
    <cellStyle name="_3_5_1Capex19_v2 3" xfId="1321"/>
    <cellStyle name="_3_5_1Capex19_v2 4" xfId="1322"/>
    <cellStyle name="_3_5_1Capex19_v2 5" xfId="1323"/>
    <cellStyle name="_3_5_1Capex19_v2 6" xfId="1324"/>
    <cellStyle name="_3_5_1Capex19_v2 7" xfId="1325"/>
    <cellStyle name="_3_5_1Capex19_v2 8" xfId="1326"/>
    <cellStyle name="_3_5_1Capex19_v2 9" xfId="1327"/>
    <cellStyle name="_3_5_2 CAPEX_20_v2" xfId="201"/>
    <cellStyle name="_3_5_2 CAPEX_20_v2 10" xfId="1328"/>
    <cellStyle name="_3_5_2 CAPEX_20_v2 11" xfId="1329"/>
    <cellStyle name="_3_5_2 CAPEX_20_v2 12" xfId="1330"/>
    <cellStyle name="_3_5_2 CAPEX_20_v2 13" xfId="1331"/>
    <cellStyle name="_3_5_2 CAPEX_20_v2 14" xfId="1332"/>
    <cellStyle name="_3_5_2 CAPEX_20_v2 15" xfId="1333"/>
    <cellStyle name="_3_5_2 CAPEX_20_v2 16" xfId="1334"/>
    <cellStyle name="_3_5_2 CAPEX_20_v2 17" xfId="1335"/>
    <cellStyle name="_3_5_2 CAPEX_20_v2 18" xfId="1336"/>
    <cellStyle name="_3_5_2 CAPEX_20_v2 2" xfId="202"/>
    <cellStyle name="_3_5_2 CAPEX_20_v2 3" xfId="1337"/>
    <cellStyle name="_3_5_2 CAPEX_20_v2 4" xfId="1338"/>
    <cellStyle name="_3_5_2 CAPEX_20_v2 5" xfId="1339"/>
    <cellStyle name="_3_5_2 CAPEX_20_v2 6" xfId="1340"/>
    <cellStyle name="_3_5_2 CAPEX_20_v2 7" xfId="1341"/>
    <cellStyle name="_3_5_2 CAPEX_20_v2 8" xfId="1342"/>
    <cellStyle name="_3_5_2 CAPEX_20_v2 9" xfId="1343"/>
    <cellStyle name="_9" xfId="203"/>
    <cellStyle name="_9 - Услуги пром.хар-ра (бюдж08)" xfId="204"/>
    <cellStyle name="_9 - Услуги пром.хар-ра (прог08)" xfId="205"/>
    <cellStyle name="_9 - Услуги пром.хар-ра (факт07)" xfId="206"/>
    <cellStyle name="_9 10" xfId="1344"/>
    <cellStyle name="_9 11" xfId="1345"/>
    <cellStyle name="_9 12" xfId="1346"/>
    <cellStyle name="_9 13" xfId="1347"/>
    <cellStyle name="_9 14" xfId="1348"/>
    <cellStyle name="_9 15" xfId="1349"/>
    <cellStyle name="_9 16" xfId="1350"/>
    <cellStyle name="_9 17" xfId="1351"/>
    <cellStyle name="_9 18" xfId="1352"/>
    <cellStyle name="_9 2" xfId="207"/>
    <cellStyle name="_9 3" xfId="1353"/>
    <cellStyle name="_9 4" xfId="1354"/>
    <cellStyle name="_9 5" xfId="1355"/>
    <cellStyle name="_9 6" xfId="1356"/>
    <cellStyle name="_9 7" xfId="1357"/>
    <cellStyle name="_9 8" xfId="1358"/>
    <cellStyle name="_9 9" xfId="1359"/>
    <cellStyle name="_9_Лист3" xfId="208"/>
    <cellStyle name="_analiz 3 м 2008г " xfId="5"/>
    <cellStyle name="_CAPEX 2006 (18.11.2005)" xfId="209"/>
    <cellStyle name="_CashFlow_2007_проект_02_02_final" xfId="1360"/>
    <cellStyle name="_CPI foodimp" xfId="1361"/>
    <cellStyle name="_CurrencySpace_04 Medfenix Company Model1" xfId="1362"/>
    <cellStyle name="_CurrencySpace_04 Medfenix Company Model1 2" xfId="1363"/>
    <cellStyle name="_CurrencySpace_04 Medfenix Company Model1 2 2" xfId="1364"/>
    <cellStyle name="_DCF-model ГЭС_Nera_Краз" xfId="1365"/>
    <cellStyle name="_FFF" xfId="1366"/>
    <cellStyle name="_FFF_New Form10_2" xfId="1367"/>
    <cellStyle name="_FFF_Nsi" xfId="1368"/>
    <cellStyle name="_FFF_Nsi_1" xfId="1369"/>
    <cellStyle name="_FFF_Nsi_139" xfId="1370"/>
    <cellStyle name="_FFF_Nsi_140" xfId="1371"/>
    <cellStyle name="_FFF_Nsi_140(Зах)" xfId="1372"/>
    <cellStyle name="_FFF_Nsi_140_mod" xfId="1373"/>
    <cellStyle name="_FFF_Summary" xfId="1374"/>
    <cellStyle name="_FFF_Tax_form_1кв_3" xfId="1375"/>
    <cellStyle name="_FFF_БКЭ" xfId="1376"/>
    <cellStyle name="_Final_Book_010301" xfId="1377"/>
    <cellStyle name="_Final_Book_010301_New Form10_2" xfId="1378"/>
    <cellStyle name="_Final_Book_010301_Nsi" xfId="1379"/>
    <cellStyle name="_Final_Book_010301_Nsi_1" xfId="1380"/>
    <cellStyle name="_Final_Book_010301_Nsi_139" xfId="1381"/>
    <cellStyle name="_Final_Book_010301_Nsi_140" xfId="1382"/>
    <cellStyle name="_Final_Book_010301_Nsi_140(Зах)" xfId="1383"/>
    <cellStyle name="_Final_Book_010301_Nsi_140_mod" xfId="1384"/>
    <cellStyle name="_Final_Book_010301_Summary" xfId="1385"/>
    <cellStyle name="_Final_Book_010301_Tax_form_1кв_3" xfId="1386"/>
    <cellStyle name="_Final_Book_010301_БКЭ" xfId="1387"/>
    <cellStyle name="_for_BD_Пакет_форм2уровня_баз_final" xfId="210"/>
    <cellStyle name="_for_BD_Пакет_форм2уровня_баз_final 10" xfId="1388"/>
    <cellStyle name="_for_BD_Пакет_форм2уровня_баз_final 11" xfId="1389"/>
    <cellStyle name="_for_BD_Пакет_форм2уровня_баз_final 12" xfId="1390"/>
    <cellStyle name="_for_BD_Пакет_форм2уровня_баз_final 13" xfId="1391"/>
    <cellStyle name="_for_BD_Пакет_форм2уровня_баз_final 14" xfId="1392"/>
    <cellStyle name="_for_BD_Пакет_форм2уровня_баз_final 15" xfId="1393"/>
    <cellStyle name="_for_BD_Пакет_форм2уровня_баз_final 16" xfId="1394"/>
    <cellStyle name="_for_BD_Пакет_форм2уровня_баз_final 17" xfId="1395"/>
    <cellStyle name="_for_BD_Пакет_форм2уровня_баз_final 18" xfId="1396"/>
    <cellStyle name="_for_BD_Пакет_форм2уровня_баз_final 2" xfId="211"/>
    <cellStyle name="_for_BD_Пакет_форм2уровня_баз_final 3" xfId="1397"/>
    <cellStyle name="_for_BD_Пакет_форм2уровня_баз_final 4" xfId="1398"/>
    <cellStyle name="_for_BD_Пакет_форм2уровня_баз_final 5" xfId="1399"/>
    <cellStyle name="_for_BD_Пакет_форм2уровня_баз_final 6" xfId="1400"/>
    <cellStyle name="_for_BD_Пакет_форм2уровня_баз_final 7" xfId="1401"/>
    <cellStyle name="_for_BD_Пакет_форм2уровня_баз_final 8" xfId="1402"/>
    <cellStyle name="_for_BD_Пакет_форм2уровня_баз_final 9" xfId="1403"/>
    <cellStyle name="_GPB_Model" xfId="1404"/>
    <cellStyle name="_Heading" xfId="1405"/>
    <cellStyle name="_macro 2012 var 1" xfId="1406"/>
    <cellStyle name="_MB2006_sample2006_баз" xfId="212"/>
    <cellStyle name="_MB2006_sample2006_баз 10" xfId="1407"/>
    <cellStyle name="_MB2006_sample2006_баз 11" xfId="1408"/>
    <cellStyle name="_MB2006_sample2006_баз 12" xfId="1409"/>
    <cellStyle name="_MB2006_sample2006_баз 13" xfId="1410"/>
    <cellStyle name="_MB2006_sample2006_баз 14" xfId="1411"/>
    <cellStyle name="_MB2006_sample2006_баз 15" xfId="1412"/>
    <cellStyle name="_MB2006_sample2006_баз 16" xfId="1413"/>
    <cellStyle name="_MB2006_sample2006_баз 17" xfId="1414"/>
    <cellStyle name="_MB2006_sample2006_баз 18" xfId="1415"/>
    <cellStyle name="_MB2006_sample2006_баз 2" xfId="213"/>
    <cellStyle name="_MB2006_sample2006_баз 3" xfId="1416"/>
    <cellStyle name="_MB2006_sample2006_баз 4" xfId="1417"/>
    <cellStyle name="_MB2006_sample2006_баз 5" xfId="1418"/>
    <cellStyle name="_MB2006_sample2006_баз 6" xfId="1419"/>
    <cellStyle name="_MB2006_sample2006_баз 7" xfId="1420"/>
    <cellStyle name="_MB2006_sample2006_баз 8" xfId="1421"/>
    <cellStyle name="_MB2006_sample2006_баз 9" xfId="1422"/>
    <cellStyle name="_MB2006_sample2006_баз_Лист3" xfId="214"/>
    <cellStyle name="_Model_RAB Мой" xfId="1423"/>
    <cellStyle name="_Model_RAB Мой 2" xfId="1424"/>
    <cellStyle name="_Model_RAB Мой 2_OREP.KU.2011.MONTHLY.02(v0.1)" xfId="1425"/>
    <cellStyle name="_Model_RAB Мой 2_OREP.KU.2011.MONTHLY.02(v0.4)" xfId="1426"/>
    <cellStyle name="_Model_RAB Мой 2_OREP.KU.2011.MONTHLY.11(v1.4)" xfId="1427"/>
    <cellStyle name="_Model_RAB Мой 2_UPDATE.OREP.KU.2011.MONTHLY.02.TO.1.2" xfId="1428"/>
    <cellStyle name="_Model_RAB Мой 3" xfId="1429"/>
    <cellStyle name="_Model_RAB Мой 4" xfId="1430"/>
    <cellStyle name="_Model_RAB Мой 5" xfId="1431"/>
    <cellStyle name="_Model_RAB Мой 6" xfId="1432"/>
    <cellStyle name="_Model_RAB Мой 7" xfId="1433"/>
    <cellStyle name="_Model_RAB Мой 8" xfId="1434"/>
    <cellStyle name="_Model_RAB Мой_46EE.2011(v1.0)" xfId="1435"/>
    <cellStyle name="_Model_RAB Мой_46EE.2011(v1.0)_46TE.2011(v1.0)" xfId="1436"/>
    <cellStyle name="_Model_RAB Мой_46EE.2011(v1.0)_INDEX.STATION.2012(v1.0)_" xfId="1437"/>
    <cellStyle name="_Model_RAB Мой_46EE.2011(v1.0)_INDEX.STATION.2012(v2.0)" xfId="1438"/>
    <cellStyle name="_Model_RAB Мой_46EE.2011(v1.0)_INDEX.STATION.2012(v2.1)" xfId="1439"/>
    <cellStyle name="_Model_RAB Мой_46EE.2011(v1.0)_TEPLO.PREDEL.2012.M(v1.1)_test" xfId="1440"/>
    <cellStyle name="_Model_RAB Мой_46EE.2011(v1.2)" xfId="1441"/>
    <cellStyle name="_Model_RAB Мой_46EP.2012(v0.1)" xfId="1442"/>
    <cellStyle name="_Model_RAB Мой_46TE.2011(v1.0)" xfId="1443"/>
    <cellStyle name="_Model_RAB Мой_ARMRAZR" xfId="1444"/>
    <cellStyle name="_Model_RAB Мой_BALANCE.WARM.2010.FACT(v1.0)" xfId="1445"/>
    <cellStyle name="_Model_RAB Мой_BALANCE.WARM.2010.PLAN" xfId="1446"/>
    <cellStyle name="_Model_RAB Мой_BALANCE.WARM.2011YEAR(v0.7)" xfId="1447"/>
    <cellStyle name="_Model_RAB Мой_BALANCE.WARM.2011YEAR.NEW.UPDATE.SCHEME" xfId="1448"/>
    <cellStyle name="_Model_RAB Мой_EE.2REK.P2011.4.78(v0.3)" xfId="1449"/>
    <cellStyle name="_Model_RAB Мой_FORM910.2012(v1.1)" xfId="1450"/>
    <cellStyle name="_Model_RAB Мой_INVEST.EE.PLAN.4.78(v0.1)" xfId="1451"/>
    <cellStyle name="_Model_RAB Мой_INVEST.EE.PLAN.4.78(v0.3)" xfId="1452"/>
    <cellStyle name="_Model_RAB Мой_INVEST.EE.PLAN.4.78(v1.0)" xfId="1453"/>
    <cellStyle name="_Model_RAB Мой_INVEST.PLAN.4.78(v0.1)" xfId="1454"/>
    <cellStyle name="_Model_RAB Мой_INVEST.WARM.PLAN.4.78(v0.1)" xfId="1455"/>
    <cellStyle name="_Model_RAB Мой_INVEST_WARM_PLAN" xfId="1456"/>
    <cellStyle name="_Model_RAB Мой_NADB.JNVLS.APTEKA.2011(v1.3.3)" xfId="1457"/>
    <cellStyle name="_Model_RAB Мой_NADB.JNVLS.APTEKA.2011(v1.3.3)_46TE.2011(v1.0)" xfId="1458"/>
    <cellStyle name="_Model_RAB Мой_NADB.JNVLS.APTEKA.2011(v1.3.3)_INDEX.STATION.2012(v1.0)_" xfId="1459"/>
    <cellStyle name="_Model_RAB Мой_NADB.JNVLS.APTEKA.2011(v1.3.3)_INDEX.STATION.2012(v2.0)" xfId="1460"/>
    <cellStyle name="_Model_RAB Мой_NADB.JNVLS.APTEKA.2011(v1.3.3)_INDEX.STATION.2012(v2.1)" xfId="1461"/>
    <cellStyle name="_Model_RAB Мой_NADB.JNVLS.APTEKA.2011(v1.3.3)_TEPLO.PREDEL.2012.M(v1.1)_test" xfId="1462"/>
    <cellStyle name="_Model_RAB Мой_NADB.JNVLS.APTEKA.2011(v1.3.4)" xfId="1463"/>
    <cellStyle name="_Model_RAB Мой_NADB.JNVLS.APTEKA.2011(v1.3.4)_46TE.2011(v1.0)" xfId="1464"/>
    <cellStyle name="_Model_RAB Мой_NADB.JNVLS.APTEKA.2011(v1.3.4)_INDEX.STATION.2012(v1.0)_" xfId="1465"/>
    <cellStyle name="_Model_RAB Мой_NADB.JNVLS.APTEKA.2011(v1.3.4)_INDEX.STATION.2012(v2.0)" xfId="1466"/>
    <cellStyle name="_Model_RAB Мой_NADB.JNVLS.APTEKA.2011(v1.3.4)_INDEX.STATION.2012(v2.1)" xfId="1467"/>
    <cellStyle name="_Model_RAB Мой_NADB.JNVLS.APTEKA.2011(v1.3.4)_TEPLO.PREDEL.2012.M(v1.1)_test" xfId="1468"/>
    <cellStyle name="_Model_RAB Мой_PASSPORT.TEPLO.PROIZV(v2.1)" xfId="1469"/>
    <cellStyle name="_Model_RAB Мой_PR.PROG.WARM.NOTCOMBI.2012.2.16_v1.4(04.04.11) " xfId="129"/>
    <cellStyle name="_Model_RAB Мой_PREDEL.JKH.UTV.2011(v1.0.1)" xfId="1470"/>
    <cellStyle name="_Model_RAB Мой_PREDEL.JKH.UTV.2011(v1.0.1)_46TE.2011(v1.0)" xfId="1471"/>
    <cellStyle name="_Model_RAB Мой_PREDEL.JKH.UTV.2011(v1.0.1)_INDEX.STATION.2012(v1.0)_" xfId="1472"/>
    <cellStyle name="_Model_RAB Мой_PREDEL.JKH.UTV.2011(v1.0.1)_INDEX.STATION.2012(v2.0)" xfId="1473"/>
    <cellStyle name="_Model_RAB Мой_PREDEL.JKH.UTV.2011(v1.0.1)_INDEX.STATION.2012(v2.1)" xfId="1474"/>
    <cellStyle name="_Model_RAB Мой_PREDEL.JKH.UTV.2011(v1.0.1)_TEPLO.PREDEL.2012.M(v1.1)_test" xfId="1475"/>
    <cellStyle name="_Model_RAB Мой_PREDEL.JKH.UTV.2011(v1.1)" xfId="1476"/>
    <cellStyle name="_Model_RAB Мой_REP.BLR.2012(v1.0)" xfId="1477"/>
    <cellStyle name="_Model_RAB Мой_TEPLO.PREDEL.2012.M(v1.1)" xfId="1478"/>
    <cellStyle name="_Model_RAB Мой_TEST.TEMPLATE" xfId="1479"/>
    <cellStyle name="_Model_RAB Мой_UPDATE.46EE.2011.TO.1.1" xfId="1480"/>
    <cellStyle name="_Model_RAB Мой_UPDATE.46TE.2011.TO.1.1" xfId="1481"/>
    <cellStyle name="_Model_RAB Мой_UPDATE.46TE.2011.TO.1.2" xfId="1482"/>
    <cellStyle name="_Model_RAB Мой_UPDATE.BALANCE.WARM.2011YEAR.TO.1.1" xfId="1483"/>
    <cellStyle name="_Model_RAB Мой_UPDATE.BALANCE.WARM.2011YEAR.TO.1.1_46TE.2011(v1.0)" xfId="1484"/>
    <cellStyle name="_Model_RAB Мой_UPDATE.BALANCE.WARM.2011YEAR.TO.1.1_INDEX.STATION.2012(v1.0)_" xfId="1485"/>
    <cellStyle name="_Model_RAB Мой_UPDATE.BALANCE.WARM.2011YEAR.TO.1.1_INDEX.STATION.2012(v2.0)" xfId="1486"/>
    <cellStyle name="_Model_RAB Мой_UPDATE.BALANCE.WARM.2011YEAR.TO.1.1_INDEX.STATION.2012(v2.1)" xfId="1487"/>
    <cellStyle name="_Model_RAB Мой_UPDATE.BALANCE.WARM.2011YEAR.TO.1.1_OREP.KU.2011.MONTHLY.02(v1.1)" xfId="1488"/>
    <cellStyle name="_Model_RAB Мой_UPDATE.BALANCE.WARM.2011YEAR.TO.1.1_TEPLO.PREDEL.2012.M(v1.1)_test" xfId="1489"/>
    <cellStyle name="_Model_RAB Мой_UPDATE.NADB.JNVLS.APTEKA.2011.TO.1.3.4" xfId="1490"/>
    <cellStyle name="_Model_RAB Мой_Книга2_PR.PROG.WARM.NOTCOMBI.2012.2.16_v1.4(04.04.11) " xfId="130"/>
    <cellStyle name="_Model_RAB_MRSK_svod" xfId="1491"/>
    <cellStyle name="_Model_RAB_MRSK_svod 2" xfId="1492"/>
    <cellStyle name="_Model_RAB_MRSK_svod 2_OREP.KU.2011.MONTHLY.02(v0.1)" xfId="1493"/>
    <cellStyle name="_Model_RAB_MRSK_svod 2_OREP.KU.2011.MONTHLY.02(v0.4)" xfId="1494"/>
    <cellStyle name="_Model_RAB_MRSK_svod 2_OREP.KU.2011.MONTHLY.11(v1.4)" xfId="1495"/>
    <cellStyle name="_Model_RAB_MRSK_svod 2_UPDATE.OREP.KU.2011.MONTHLY.02.TO.1.2" xfId="1496"/>
    <cellStyle name="_Model_RAB_MRSK_svod 3" xfId="1497"/>
    <cellStyle name="_Model_RAB_MRSK_svod 4" xfId="1498"/>
    <cellStyle name="_Model_RAB_MRSK_svod 5" xfId="1499"/>
    <cellStyle name="_Model_RAB_MRSK_svod 6" xfId="1500"/>
    <cellStyle name="_Model_RAB_MRSK_svod 7" xfId="1501"/>
    <cellStyle name="_Model_RAB_MRSK_svod 8" xfId="1502"/>
    <cellStyle name="_Model_RAB_MRSK_svod_46EE.2011(v1.0)" xfId="1503"/>
    <cellStyle name="_Model_RAB_MRSK_svod_46EE.2011(v1.0)_46TE.2011(v1.0)" xfId="1504"/>
    <cellStyle name="_Model_RAB_MRSK_svod_46EE.2011(v1.0)_INDEX.STATION.2012(v1.0)_" xfId="1505"/>
    <cellStyle name="_Model_RAB_MRSK_svod_46EE.2011(v1.0)_INDEX.STATION.2012(v2.0)" xfId="1506"/>
    <cellStyle name="_Model_RAB_MRSK_svod_46EE.2011(v1.0)_INDEX.STATION.2012(v2.1)" xfId="1507"/>
    <cellStyle name="_Model_RAB_MRSK_svod_46EE.2011(v1.0)_TEPLO.PREDEL.2012.M(v1.1)_test" xfId="1508"/>
    <cellStyle name="_Model_RAB_MRSK_svod_46EE.2011(v1.2)" xfId="1509"/>
    <cellStyle name="_Model_RAB_MRSK_svod_46EP.2012(v0.1)" xfId="1510"/>
    <cellStyle name="_Model_RAB_MRSK_svod_46TE.2011(v1.0)" xfId="1511"/>
    <cellStyle name="_Model_RAB_MRSK_svod_ARMRAZR" xfId="1512"/>
    <cellStyle name="_Model_RAB_MRSK_svod_BALANCE.WARM.2010.FACT(v1.0)" xfId="1513"/>
    <cellStyle name="_Model_RAB_MRSK_svod_BALANCE.WARM.2010.PLAN" xfId="1514"/>
    <cellStyle name="_Model_RAB_MRSK_svod_BALANCE.WARM.2011YEAR(v0.7)" xfId="1515"/>
    <cellStyle name="_Model_RAB_MRSK_svod_BALANCE.WARM.2011YEAR.NEW.UPDATE.SCHEME" xfId="1516"/>
    <cellStyle name="_Model_RAB_MRSK_svod_EE.2REK.P2011.4.78(v0.3)" xfId="1517"/>
    <cellStyle name="_Model_RAB_MRSK_svod_FORM910.2012(v1.1)" xfId="1518"/>
    <cellStyle name="_Model_RAB_MRSK_svod_INVEST.EE.PLAN.4.78(v0.1)" xfId="1519"/>
    <cellStyle name="_Model_RAB_MRSK_svod_INVEST.EE.PLAN.4.78(v0.3)" xfId="1520"/>
    <cellStyle name="_Model_RAB_MRSK_svod_INVEST.EE.PLAN.4.78(v1.0)" xfId="1521"/>
    <cellStyle name="_Model_RAB_MRSK_svod_INVEST.PLAN.4.78(v0.1)" xfId="1522"/>
    <cellStyle name="_Model_RAB_MRSK_svod_INVEST.WARM.PLAN.4.78(v0.1)" xfId="1523"/>
    <cellStyle name="_Model_RAB_MRSK_svod_INVEST_WARM_PLAN" xfId="1524"/>
    <cellStyle name="_Model_RAB_MRSK_svod_NADB.JNVLS.APTEKA.2011(v1.3.3)" xfId="1525"/>
    <cellStyle name="_Model_RAB_MRSK_svod_NADB.JNVLS.APTEKA.2011(v1.3.3)_46TE.2011(v1.0)" xfId="1526"/>
    <cellStyle name="_Model_RAB_MRSK_svod_NADB.JNVLS.APTEKA.2011(v1.3.3)_INDEX.STATION.2012(v1.0)_" xfId="1527"/>
    <cellStyle name="_Model_RAB_MRSK_svod_NADB.JNVLS.APTEKA.2011(v1.3.3)_INDEX.STATION.2012(v2.0)" xfId="1528"/>
    <cellStyle name="_Model_RAB_MRSK_svod_NADB.JNVLS.APTEKA.2011(v1.3.3)_INDEX.STATION.2012(v2.1)" xfId="1529"/>
    <cellStyle name="_Model_RAB_MRSK_svod_NADB.JNVLS.APTEKA.2011(v1.3.3)_TEPLO.PREDEL.2012.M(v1.1)_test" xfId="1530"/>
    <cellStyle name="_Model_RAB_MRSK_svod_NADB.JNVLS.APTEKA.2011(v1.3.4)" xfId="1531"/>
    <cellStyle name="_Model_RAB_MRSK_svod_NADB.JNVLS.APTEKA.2011(v1.3.4)_46TE.2011(v1.0)" xfId="1532"/>
    <cellStyle name="_Model_RAB_MRSK_svod_NADB.JNVLS.APTEKA.2011(v1.3.4)_INDEX.STATION.2012(v1.0)_" xfId="1533"/>
    <cellStyle name="_Model_RAB_MRSK_svod_NADB.JNVLS.APTEKA.2011(v1.3.4)_INDEX.STATION.2012(v2.0)" xfId="1534"/>
    <cellStyle name="_Model_RAB_MRSK_svod_NADB.JNVLS.APTEKA.2011(v1.3.4)_INDEX.STATION.2012(v2.1)" xfId="1535"/>
    <cellStyle name="_Model_RAB_MRSK_svod_NADB.JNVLS.APTEKA.2011(v1.3.4)_TEPLO.PREDEL.2012.M(v1.1)_test" xfId="1536"/>
    <cellStyle name="_Model_RAB_MRSK_svod_PASSPORT.TEPLO.PROIZV(v2.1)" xfId="1537"/>
    <cellStyle name="_Model_RAB_MRSK_svod_PR.PROG.WARM.NOTCOMBI.2012.2.16_v1.4(04.04.11) " xfId="131"/>
    <cellStyle name="_Model_RAB_MRSK_svod_PREDEL.JKH.UTV.2011(v1.0.1)" xfId="1538"/>
    <cellStyle name="_Model_RAB_MRSK_svod_PREDEL.JKH.UTV.2011(v1.0.1)_46TE.2011(v1.0)" xfId="1539"/>
    <cellStyle name="_Model_RAB_MRSK_svod_PREDEL.JKH.UTV.2011(v1.0.1)_INDEX.STATION.2012(v1.0)_" xfId="1540"/>
    <cellStyle name="_Model_RAB_MRSK_svod_PREDEL.JKH.UTV.2011(v1.0.1)_INDEX.STATION.2012(v2.0)" xfId="1541"/>
    <cellStyle name="_Model_RAB_MRSK_svod_PREDEL.JKH.UTV.2011(v1.0.1)_INDEX.STATION.2012(v2.1)" xfId="1542"/>
    <cellStyle name="_Model_RAB_MRSK_svod_PREDEL.JKH.UTV.2011(v1.0.1)_TEPLO.PREDEL.2012.M(v1.1)_test" xfId="1543"/>
    <cellStyle name="_Model_RAB_MRSK_svod_PREDEL.JKH.UTV.2011(v1.1)" xfId="1544"/>
    <cellStyle name="_Model_RAB_MRSK_svod_REP.BLR.2012(v1.0)" xfId="1545"/>
    <cellStyle name="_Model_RAB_MRSK_svod_TEPLO.PREDEL.2012.M(v1.1)" xfId="1546"/>
    <cellStyle name="_Model_RAB_MRSK_svod_TEST.TEMPLATE" xfId="1547"/>
    <cellStyle name="_Model_RAB_MRSK_svod_UPDATE.46EE.2011.TO.1.1" xfId="1548"/>
    <cellStyle name="_Model_RAB_MRSK_svod_UPDATE.46TE.2011.TO.1.1" xfId="1549"/>
    <cellStyle name="_Model_RAB_MRSK_svod_UPDATE.46TE.2011.TO.1.2" xfId="1550"/>
    <cellStyle name="_Model_RAB_MRSK_svod_UPDATE.BALANCE.WARM.2011YEAR.TO.1.1" xfId="1551"/>
    <cellStyle name="_Model_RAB_MRSK_svod_UPDATE.BALANCE.WARM.2011YEAR.TO.1.1_46TE.2011(v1.0)" xfId="1552"/>
    <cellStyle name="_Model_RAB_MRSK_svod_UPDATE.BALANCE.WARM.2011YEAR.TO.1.1_INDEX.STATION.2012(v1.0)_" xfId="1553"/>
    <cellStyle name="_Model_RAB_MRSK_svod_UPDATE.BALANCE.WARM.2011YEAR.TO.1.1_INDEX.STATION.2012(v2.0)" xfId="1554"/>
    <cellStyle name="_Model_RAB_MRSK_svod_UPDATE.BALANCE.WARM.2011YEAR.TO.1.1_INDEX.STATION.2012(v2.1)" xfId="1555"/>
    <cellStyle name="_Model_RAB_MRSK_svod_UPDATE.BALANCE.WARM.2011YEAR.TO.1.1_OREP.KU.2011.MONTHLY.02(v1.1)" xfId="1556"/>
    <cellStyle name="_Model_RAB_MRSK_svod_UPDATE.BALANCE.WARM.2011YEAR.TO.1.1_TEPLO.PREDEL.2012.M(v1.1)_test" xfId="1557"/>
    <cellStyle name="_Model_RAB_MRSK_svod_UPDATE.NADB.JNVLS.APTEKA.2011.TO.1.3.4" xfId="1558"/>
    <cellStyle name="_Model_RAB_MRSK_svod_Книга2_PR.PROG.WARM.NOTCOMBI.2012.2.16_v1.4(04.04.11) " xfId="132"/>
    <cellStyle name="_New_Sofi" xfId="1559"/>
    <cellStyle name="_New_Sofi_FFF" xfId="1560"/>
    <cellStyle name="_New_Sofi_New Form10_2" xfId="1561"/>
    <cellStyle name="_New_Sofi_Nsi" xfId="1562"/>
    <cellStyle name="_New_Sofi_Nsi_1" xfId="1563"/>
    <cellStyle name="_New_Sofi_Nsi_139" xfId="1564"/>
    <cellStyle name="_New_Sofi_Nsi_140" xfId="1565"/>
    <cellStyle name="_New_Sofi_Nsi_140(Зах)" xfId="1566"/>
    <cellStyle name="_New_Sofi_Nsi_140_mod" xfId="1567"/>
    <cellStyle name="_New_Sofi_Summary" xfId="1568"/>
    <cellStyle name="_New_Sofi_Tax_form_1кв_3" xfId="1569"/>
    <cellStyle name="_New_Sofi_БКЭ" xfId="1570"/>
    <cellStyle name="_Nsi" xfId="1571"/>
    <cellStyle name="_NTMK forecast 2006-1" xfId="215"/>
    <cellStyle name="_NTMK forecast 2006-1__Выборка для презентации 17.03" xfId="216"/>
    <cellStyle name="_NTMK forecast 2006-1_2009.01.13  Изменения в план счетов" xfId="217"/>
    <cellStyle name="_NTMK forecast 2006-1_2009.01.15  Изменения в план счетов" xfId="218"/>
    <cellStyle name="_NTMK forecast 2006-1_2009.01.19  Изменения в план счетов" xfId="219"/>
    <cellStyle name="_NTMK forecast 2006-1_2009.01.19 Все подразделения МОЛ" xfId="220"/>
    <cellStyle name="_NTMK forecast 2006-1_271208_ЕБК АРМЗ" xfId="221"/>
    <cellStyle name="_NTMK forecast 2006-1_Xl0000025" xfId="222"/>
    <cellStyle name="_NTMK forecast 2006-1_ГМЗ КПУ 2009" xfId="223"/>
    <cellStyle name="_NTMK forecast 2006-1_Для проверки" xfId="224"/>
    <cellStyle name="_NTMK forecast 2006-1_План счетов 2009" xfId="225"/>
    <cellStyle name="_NTMK forecast 2006-1_План счетов 2009-3" xfId="226"/>
    <cellStyle name="_NTMK forecast 2006-1_План счетов старый и новый" xfId="227"/>
    <cellStyle name="_NTMK forecast 2006-1_УРТиОП 2009(1)" xfId="228"/>
    <cellStyle name="_P&amp;L &amp; Value" xfId="1572"/>
    <cellStyle name="_pack_6mes_2006_Интер РАО" xfId="1573"/>
    <cellStyle name="_PBC schedule" xfId="1574"/>
    <cellStyle name="_Plug" xfId="1575"/>
    <cellStyle name="_Plug 2" xfId="1576"/>
    <cellStyle name="_Plug_6.1-топл_расход" xfId="1577"/>
    <cellStyle name="_Plug_6.2-топливо_приобр" xfId="1578"/>
    <cellStyle name="_Plug_6.3-топливо_зап" xfId="1579"/>
    <cellStyle name="_Plug_Бизнес-план ИНТЕР РАО ЕЭС" xfId="1580"/>
    <cellStyle name="_Plug_БП_СЗТЭЦ_2011" xfId="1581"/>
    <cellStyle name="_Plug_БП_СТЭС_2011" xfId="1582"/>
    <cellStyle name="_Plug_генерация_форматы_ССП_2010-2014_конс" xfId="1583"/>
    <cellStyle name="_Plug_Инвестиции 20.02.10" xfId="1584"/>
    <cellStyle name="_Plug_Копия Бизнес - план на 2009 СЗ на 11 01 09" xfId="1585"/>
    <cellStyle name="_Plug_Копия Бизнес - план на 2009 СЗ на 11 01 09_6.1-топл_расход" xfId="1586"/>
    <cellStyle name="_Plug_Копия Бизнес - план на 2009 СЗ на 11 01 09_6.2-топливо_приобр" xfId="1587"/>
    <cellStyle name="_Plug_Копия Бизнес - план на 2009 СЗ на 11 01 09_6.3-топливо_зап" xfId="1588"/>
    <cellStyle name="_Plug_Макет форм_Mtkvari_КПЭ" xfId="1589"/>
    <cellStyle name="_Plug_Ожидаемые ИПГУ" xfId="1590"/>
    <cellStyle name="_Plug_Ожидаемые ИПГУ_6.1-топл_расход" xfId="1591"/>
    <cellStyle name="_Plug_Ожидаемые ИПГУ_6.2-топливо_приобр" xfId="1592"/>
    <cellStyle name="_Plug_Ожидаемые ИПГУ_6.3-топливо_зап" xfId="1593"/>
    <cellStyle name="_Plug_ОС справочник" xfId="1594"/>
    <cellStyle name="_Plug_отчет БП 1кв.09 ИвПГУ" xfId="1595"/>
    <cellStyle name="_Plug_отчет БП 1кв.09 ИвПГУ_6.1-топл_расход" xfId="1596"/>
    <cellStyle name="_Plug_отчет БП 1кв.09 ИвПГУ_6.2-топливо_приобр" xfId="1597"/>
    <cellStyle name="_Plug_отчет БП 1кв.09 ИвПГУ_6.3-топливо_зап" xfId="1598"/>
    <cellStyle name="_Plug_РБП" xfId="1599"/>
    <cellStyle name="_Plug_рынок" xfId="1600"/>
    <cellStyle name="_Plug_рынок_6.1-топл_расход" xfId="1601"/>
    <cellStyle name="_Plug_рынок_6.2-топливо_приобр" xfId="1602"/>
    <cellStyle name="_Plug_рынок_6.3-топливо_зап" xfId="1603"/>
    <cellStyle name="_Plug_СЗТЭЦ_БП_2009_финал" xfId="1604"/>
    <cellStyle name="_Plug_СТАНЦИИ_2011_БП" xfId="1605"/>
    <cellStyle name="_Plug_Формат БП  ИНТЕР РАО ЕЭС+ССЭП+отчет БП_2 вар" xfId="1606"/>
    <cellStyle name="_Plug_ЦК Орел" xfId="1607"/>
    <cellStyle name="_RP-2000" xfId="1608"/>
    <cellStyle name="_SeriesAttributes" xfId="1609"/>
    <cellStyle name="_SUEK PBC (15)" xfId="1610"/>
    <cellStyle name="_SZNP - Eqiuty Roll" xfId="1611"/>
    <cellStyle name="_SZNP - rasshifrovki-002000-333" xfId="1612"/>
    <cellStyle name="_SZNP - TRS-092000" xfId="1613"/>
    <cellStyle name="_TableHead" xfId="1614"/>
    <cellStyle name="_TableHead_6.1-топл_расход" xfId="1615"/>
    <cellStyle name="_TableHead_6.2-топливо_приобр" xfId="1616"/>
    <cellStyle name="_TableHead_6.3-топливо_зап" xfId="1617"/>
    <cellStyle name="_TableHead_Инвестиции 20.02.10" xfId="1618"/>
    <cellStyle name="_TableHead_Макет форм_Mtkvari_КПЭ" xfId="1619"/>
    <cellStyle name="_TableHead_ОС справочник" xfId="1620"/>
    <cellStyle name="_TableHead_РБП" xfId="1621"/>
    <cellStyle name="_TableRowHead" xfId="1622"/>
    <cellStyle name="_TableSuperHead" xfId="1623"/>
    <cellStyle name="_v-2013-2030- 2b17.01.11Нах-cpiнов. курс inn 1-2-Е1xls" xfId="1624"/>
    <cellStyle name="_АГ" xfId="6"/>
    <cellStyle name="_АГ_2009 год  в  формате  Сибири1" xfId="7"/>
    <cellStyle name="_АГ_2009 год  в  формате  Сибири1_ЗАКЛЮЧЕНИЕ СХПК Онон-2011Проверка" xfId="229"/>
    <cellStyle name="_АГ_ЗАКЛЮЧЕНИЕ СХПК Онон-2011Проверка" xfId="230"/>
    <cellStyle name="_Альбом отчетов Reports" xfId="1625"/>
    <cellStyle name="_Амортизация для корректировок БДР" xfId="1626"/>
    <cellStyle name="_Аналитические_признаки" xfId="231"/>
    <cellStyle name="_Аналитические_признаки - исправленная версия" xfId="232"/>
    <cellStyle name="_ахр_2006_проверка20060904" xfId="1627"/>
    <cellStyle name="_БДР _ 2006_28 ноя" xfId="1628"/>
    <cellStyle name="_бдр_бюджетный пакет_r_2" xfId="1629"/>
    <cellStyle name="_Бюджет 2006_группа_защита_3" xfId="1630"/>
    <cellStyle name="_Бюджет 2006_утвержденный" xfId="1631"/>
    <cellStyle name="_Бюджет КВ_2006_13 03 2006" xfId="1632"/>
    <cellStyle name="_Бюджет КВ_2006_17 03 2006_2 (2)" xfId="1633"/>
    <cellStyle name="_Бюджет КВ_2006_II кв" xfId="1634"/>
    <cellStyle name="_Бюджет КВ_пл 3 кв_13 07 06" xfId="1635"/>
    <cellStyle name="_Бюджет на 2006 г 21 11 05 (2)" xfId="1636"/>
    <cellStyle name="_Бюджет на 2006 г.14.11.05" xfId="1637"/>
    <cellStyle name="_Бюджет2006_ПОКАЗАТЕЛИ СВОДНЫЕ" xfId="1638"/>
    <cellStyle name="_ВО ОП ТЭС-ОТ- 2007" xfId="1639"/>
    <cellStyle name="_ВО ОП ТЭС-ОТ- 2007_Новая инструкция1_фст" xfId="1640"/>
    <cellStyle name="_Водный налог на 2009 год" xfId="1641"/>
    <cellStyle name="_ВФ ОАО ТЭС-ОТ- 2009" xfId="1642"/>
    <cellStyle name="_ВФ ОАО ТЭС-ОТ- 2009_Новая инструкция1_фст" xfId="1643"/>
    <cellStyle name="_выручка по присоединениям2" xfId="1644"/>
    <cellStyle name="_выручка по присоединениям2_Новая инструкция1_фст" xfId="1645"/>
    <cellStyle name="_Динамика 1-2006 230506" xfId="1646"/>
    <cellStyle name="_Для перерасчета инвестпрограммы к 14.04.09 под факт 1 квартала 09г." xfId="1647"/>
    <cellStyle name="_Договор аренды ЯЭ с разбивкой" xfId="1648"/>
    <cellStyle name="_Договор аренды ЯЭ с разбивкой_Новая инструкция1_фст" xfId="1649"/>
    <cellStyle name="_Единица отчетности_update" xfId="233"/>
    <cellStyle name="_Защита ФЗП" xfId="1650"/>
    <cellStyle name="_ЗСМК отчет за январь 2006 (2005.12.27) план ЕХ" xfId="234"/>
    <cellStyle name="_ЗСМК отчет за январь 2006 (2006.01.10) план2 ЕХ" xfId="235"/>
    <cellStyle name="_Инвестиции 20.02.10" xfId="1651"/>
    <cellStyle name="_Исходные данные для модели" xfId="1652"/>
    <cellStyle name="_Исходные данные для модели_Новая инструкция1_фст" xfId="1653"/>
    <cellStyle name="_Капвложения 2006" xfId="1654"/>
    <cellStyle name="_Книга1" xfId="1655"/>
    <cellStyle name="_Книга2 (22)" xfId="1656"/>
    <cellStyle name="_Книга3" xfId="1657"/>
    <cellStyle name="_Книга3_New Form10_2" xfId="1658"/>
    <cellStyle name="_Книга3_Nsi" xfId="1659"/>
    <cellStyle name="_Книга3_Nsi_1" xfId="1660"/>
    <cellStyle name="_Книга3_Nsi_139" xfId="1661"/>
    <cellStyle name="_Книга3_Nsi_140" xfId="1662"/>
    <cellStyle name="_Книга3_Nsi_140(Зах)" xfId="1663"/>
    <cellStyle name="_Книга3_Nsi_140_mod" xfId="1664"/>
    <cellStyle name="_Книга3_Summary" xfId="1665"/>
    <cellStyle name="_Книга3_Tax_form_1кв_3" xfId="1666"/>
    <cellStyle name="_Книга3_БКЭ" xfId="1667"/>
    <cellStyle name="_Книга7" xfId="1668"/>
    <cellStyle name="_Книга7_New Form10_2" xfId="1669"/>
    <cellStyle name="_Книга7_Nsi" xfId="1670"/>
    <cellStyle name="_Книга7_Nsi_1" xfId="1671"/>
    <cellStyle name="_Книга7_Nsi_139" xfId="1672"/>
    <cellStyle name="_Книга7_Nsi_140" xfId="1673"/>
    <cellStyle name="_Книга7_Nsi_140(Зах)" xfId="1674"/>
    <cellStyle name="_Книга7_Nsi_140_mod" xfId="1675"/>
    <cellStyle name="_Книга7_Summary" xfId="1676"/>
    <cellStyle name="_Книга7_Tax_form_1кв_3" xfId="1677"/>
    <cellStyle name="_Книга7_БКЭ" xfId="1678"/>
    <cellStyle name="_Консолидация и отчетность - мастерданные" xfId="236"/>
    <cellStyle name="_Консолидация-2008-проект-new" xfId="1679"/>
    <cellStyle name="_Копия Дополнение к PBC+ (version 1)" xfId="1680"/>
    <cellStyle name="_Копия Таблицы ФСТ 2009 год  на 24.03.2009" xfId="1681"/>
    <cellStyle name="_Копия Теласи" xfId="1682"/>
    <cellStyle name="_Копия Теласи 2" xfId="1683"/>
    <cellStyle name="_Копия Теласи 2 2" xfId="1684"/>
    <cellStyle name="_Копия Теласи 2_прил_1_ Формат БП 2012" xfId="1685"/>
    <cellStyle name="_Копия Теласи 2_прил_1_ формат бп 2012  ЗАПОЛНЯТЬ" xfId="1686"/>
    <cellStyle name="_Копия Теласи 2_приложение 1" xfId="1687"/>
    <cellStyle name="_Копия Теласи_11-Прибыль" xfId="1688"/>
    <cellStyle name="_Копия Теласи_генерация_форматы_ССП_2010-2014_конс" xfId="1689"/>
    <cellStyle name="_Копия Теласи_генерация_форматы_ССП_2010-2014_конс 2" xfId="1690"/>
    <cellStyle name="_Копия Теласи_генерация_форматы_ССП_2010-2014_конс_прил_1_ Формат БП 2012" xfId="1691"/>
    <cellStyle name="_Копия Теласи_генерация_форматы_ССП_2010-2014_конс_прил_1_ формат бп 2012  ЗАПОЛНЯТЬ" xfId="1692"/>
    <cellStyle name="_Копия Теласи_генерация_форматы_ССП_2010-2014_конс_приложение 1" xfId="1693"/>
    <cellStyle name="_Копия Теласи_Для отчета КТЭЦ_2010_БП" xfId="1694"/>
    <cellStyle name="_Копия Теласи_Копия Бизнес - план на 2009 СЗ на 11 01 09" xfId="1695"/>
    <cellStyle name="_Копия Теласи_Копия Бизнес - план на 2009 СЗ на 11 01 09_Для отчета КТЭЦ_2010_БП" xfId="1696"/>
    <cellStyle name="_Копия Теласи_Копия Бизнес - план на 2009 СЗ на 11 01 09_КТЭЦ_2010_БП" xfId="1697"/>
    <cellStyle name="_Копия Теласи_Копия Бизнес - план на 2009 СЗ на 11 01 09_КТЭЦ_2010_БП_БП_СЗТЭЦ_2011" xfId="1698"/>
    <cellStyle name="_Копия Теласи_Копия Бизнес - план на 2009 СЗ на 11 01 09_КТЭЦ_2010_БП_Для отправки ИПГУ 2011 год" xfId="1699"/>
    <cellStyle name="_Копия Теласи_Копия Бизнес - план на 2009 СЗ на 11 01 09_КТЭЦ_2010_БП_Для отправки СЗ-ТЭЦ 2011 год" xfId="1700"/>
    <cellStyle name="_Копия Теласи_Копия Бизнес - план на 2009 СЗ на 11 01 09_СЗТЭЦ 1полуг09 24.07.09" xfId="1701"/>
    <cellStyle name="_Копия Теласи_Копия Бизнес - план на 2009 СЗ на 11 01 09_ФОРМАТ_БП" xfId="1702"/>
    <cellStyle name="_Копия Теласи_Копия Бизнес - план на 2009 СЗ на 11 01 09_ФОРМАТ_БП_6.1-топл_расход" xfId="1703"/>
    <cellStyle name="_Копия Теласи_Копия Бизнес - план на 2009 СЗ на 11 01 09_ФОРМАТ_БП_6.1-топл_расход_прил_1_ Формат БП 2012" xfId="1704"/>
    <cellStyle name="_Копия Теласи_Копия Бизнес - план на 2009 СЗ на 11 01 09_ФОРМАТ_БП_6.1-топл_расход_прил_1_ формат бп 2012  ЗАПОЛНЯТЬ" xfId="1705"/>
    <cellStyle name="_Копия Теласи_Копия Бизнес - план на 2009 СЗ на 11 01 09_ФОРМАТ_БП_6.1-топл_расход_приложение 1" xfId="1706"/>
    <cellStyle name="_Копия Теласи_Копия Бизнес - план на 2009 СЗ на 11 01 09_ФОРМАТ_БП_6.2-топливо_приобр" xfId="1707"/>
    <cellStyle name="_Копия Теласи_Копия Бизнес - план на 2009 СЗ на 11 01 09_ФОРМАТ_БП_6.2-топливо_приобр_прил_1_ Формат БП 2012" xfId="1708"/>
    <cellStyle name="_Копия Теласи_Копия Бизнес - план на 2009 СЗ на 11 01 09_ФОРМАТ_БП_6.2-топливо_приобр_прил_1_ формат бп 2012  ЗАПОЛНЯТЬ" xfId="1709"/>
    <cellStyle name="_Копия Теласи_Копия Бизнес - план на 2009 СЗ на 11 01 09_ФОРМАТ_БП_6.2-топливо_приобр_приложение 1" xfId="1710"/>
    <cellStyle name="_Копия Теласи_Копия Бизнес - план на 2009 СЗ на 11 01 09_ФОРМАТ_БП_6.3-топливо_зап" xfId="1711"/>
    <cellStyle name="_Копия Теласи_Копия Бизнес - план на 2009 СЗ на 11 01 09_ФОРМАТ_БП_6.3-топливо_зап_прил_1_ Формат БП 2012" xfId="1712"/>
    <cellStyle name="_Копия Теласи_Копия Бизнес - план на 2009 СЗ на 11 01 09_ФОРМАТ_БП_6.3-топливо_зап_прил_1_ формат бп 2012  ЗАПОЛНЯТЬ" xfId="1713"/>
    <cellStyle name="_Копия Теласи_Копия Бизнес - план на 2009 СЗ на 11 01 09_ФОРМАТ_БП_6.3-топливо_зап_приложение 1" xfId="1714"/>
    <cellStyle name="_Копия Теласи_Копия Бизнес - план на 2009 СЗ на 11 01 09_ФОРМАТ_БП_БП 2011_Филиал_печать" xfId="1715"/>
    <cellStyle name="_Копия Теласи_Копия Бизнес - план на 2009 СЗ на 11 01 09_ФОРМАТ_БП_БП_СЗТЭЦ_2011" xfId="1716"/>
    <cellStyle name="_Копия Теласи_Копия Бизнес - план на 2009 СЗ на 11 01 09_ФОРМАТ_БП_Для отправки ИПГУ 2011 год" xfId="1717"/>
    <cellStyle name="_Копия Теласи_Копия Бизнес - план на 2009 СЗ на 11 01 09_ФОРМАТ_БП_Для отправки СЗ-ТЭЦ 2011 год" xfId="1718"/>
    <cellStyle name="_Копия Теласи_Копия МЭКС" xfId="1719"/>
    <cellStyle name="_Копия Теласи_Копия МЭКС 2" xfId="1720"/>
    <cellStyle name="_Копия Теласи_Копия МЭКС_прил_1_ Формат БП 2012" xfId="1721"/>
    <cellStyle name="_Копия Теласи_Копия МЭКС_прил_1_ формат бп 2012  ЗАПОЛНЯТЬ" xfId="1722"/>
    <cellStyle name="_Копия Теласи_Копия МЭКС_приложение 1" xfId="1723"/>
    <cellStyle name="_Копия Теласи_Копия СЗТЭЦ_БП_2009_1 квартал (Акулов - добавлен лист ОТС)" xfId="1724"/>
    <cellStyle name="_Копия Теласи_КТЭЦ_2010_БП" xfId="1725"/>
    <cellStyle name="_Копия Теласи_КТЭЦ_2010_БП_БП_СЗТЭЦ_2011" xfId="1726"/>
    <cellStyle name="_Копия Теласи_КТЭЦ_2010_БП_Для отправки ИПГУ 2011 год" xfId="1727"/>
    <cellStyle name="_Копия Теласи_КТЭЦ_2010_БП_Для отправки СЗ-ТЭЦ 2011 год" xfId="1728"/>
    <cellStyle name="_Копия Теласи_ОС справочник" xfId="1729"/>
    <cellStyle name="_Копия Теласи_отчет БП 1кв.09 ИвПГУ" xfId="1730"/>
    <cellStyle name="_Копия Теласи_ОХЗ_скорр_2009" xfId="1731"/>
    <cellStyle name="_Копия Теласи_РБП" xfId="1732"/>
    <cellStyle name="_Копия Теласи_РБП 2" xfId="1733"/>
    <cellStyle name="_Копия Теласи_РБП_прил_1_ Формат БП 2012" xfId="1734"/>
    <cellStyle name="_Копия Теласи_РБП_прил_1_ формат бп 2012  ЗАПОЛНЯТЬ" xfId="1735"/>
    <cellStyle name="_Копия Теласи_РБП_приложение 1" xfId="1736"/>
    <cellStyle name="_Копия Теласи_рынок" xfId="1737"/>
    <cellStyle name="_Копия Теласи_Свод по займам ДЗО" xfId="1738"/>
    <cellStyle name="_Копия Теласи_Свод по займам ДЗО_ДДС, Баланс 2009" xfId="1739"/>
    <cellStyle name="_Копия Теласи_СЗТЭЦ 1полуг09 24.07.09" xfId="1740"/>
    <cellStyle name="_Копия Теласи_СЗТЭЦ_БП_2009_финал" xfId="1741"/>
    <cellStyle name="_Копия Теласи_СЗТЭЦ_БП_2009_финал 2" xfId="1742"/>
    <cellStyle name="_Копия Теласи_СЗТЭЦ_БП_2009_финал_прил_1_ Формат БП 2012" xfId="1743"/>
    <cellStyle name="_Копия Теласи_СЗТЭЦ_БП_2009_финал_прил_1_ формат бп 2012  ЗАПОЛНЯТЬ" xfId="1744"/>
    <cellStyle name="_Копия Теласи_СЗТЭЦ_БП_2009_финал_приложение 1" xfId="1745"/>
    <cellStyle name="_Копия Теласи_СТАНЦИИ_2011_БП" xfId="1746"/>
    <cellStyle name="_Копия Теласи_Формат ЦК" xfId="1747"/>
    <cellStyle name="_Копия Теласи_Формат ЦК_ДДС, Баланс 2009" xfId="1748"/>
    <cellStyle name="_Копия Теласи_ФОРМАТ_БП" xfId="1749"/>
    <cellStyle name="_Копия Теласи_ФОРМАТ_БП_6.1-топл_расход" xfId="1750"/>
    <cellStyle name="_Копия Теласи_ФОРМАТ_БП_6.1-топл_расход_прил_1_ Формат БП 2012" xfId="1751"/>
    <cellStyle name="_Копия Теласи_ФОРМАТ_БП_6.1-топл_расход_прил_1_ формат бп 2012  ЗАПОЛНЯТЬ" xfId="1752"/>
    <cellStyle name="_Копия Теласи_ФОРМАТ_БП_6.1-топл_расход_приложение 1" xfId="1753"/>
    <cellStyle name="_Копия Теласи_ФОРМАТ_БП_6.2-топливо_приобр" xfId="1754"/>
    <cellStyle name="_Копия Теласи_ФОРМАТ_БП_6.2-топливо_приобр_прил_1_ Формат БП 2012" xfId="1755"/>
    <cellStyle name="_Копия Теласи_ФОРМАТ_БП_6.2-топливо_приобр_прил_1_ формат бп 2012  ЗАПОЛНЯТЬ" xfId="1756"/>
    <cellStyle name="_Копия Теласи_ФОРМАТ_БП_6.2-топливо_приобр_приложение 1" xfId="1757"/>
    <cellStyle name="_Копия Теласи_ФОРМАТ_БП_6.3-топливо_зап" xfId="1758"/>
    <cellStyle name="_Копия Теласи_ФОРМАТ_БП_6.3-топливо_зап_прил_1_ Формат БП 2012" xfId="1759"/>
    <cellStyle name="_Копия Теласи_ФОРМАТ_БП_6.3-топливо_зап_прил_1_ формат бп 2012  ЗАПОЛНЯТЬ" xfId="1760"/>
    <cellStyle name="_Копия Теласи_ФОРМАТ_БП_6.3-топливо_зап_приложение 1" xfId="1761"/>
    <cellStyle name="_Копия Теласи_ФОРМАТ_БП_БП 2011_Филиал_печать" xfId="1762"/>
    <cellStyle name="_Копия Теласи_ФОРМАТ_БП_БП_СЗТЭЦ_2011" xfId="1763"/>
    <cellStyle name="_Копия Теласи_ФОРМАТ_БП_Для отправки ИПГУ 2011 год" xfId="1764"/>
    <cellStyle name="_Копия Теласи_ФОРМАТ_БП_Для отправки СЗ-ТЭЦ 2011 год" xfId="1765"/>
    <cellStyle name="_Макет форм - Инвестиции" xfId="1766"/>
    <cellStyle name="_Макет форм_25" xfId="1767"/>
    <cellStyle name="_Модель - 2(23)" xfId="1768"/>
    <cellStyle name="_МОДЕЛЬ_1 (2)" xfId="1769"/>
    <cellStyle name="_МОДЕЛЬ_1 (2) 2" xfId="1770"/>
    <cellStyle name="_МОДЕЛЬ_1 (2) 2_OREP.KU.2011.MONTHLY.02(v0.1)" xfId="1771"/>
    <cellStyle name="_МОДЕЛЬ_1 (2) 2_OREP.KU.2011.MONTHLY.02(v0.4)" xfId="1772"/>
    <cellStyle name="_МОДЕЛЬ_1 (2) 2_OREP.KU.2011.MONTHLY.11(v1.4)" xfId="1773"/>
    <cellStyle name="_МОДЕЛЬ_1 (2) 2_UPDATE.OREP.KU.2011.MONTHLY.02.TO.1.2" xfId="1774"/>
    <cellStyle name="_МОДЕЛЬ_1 (2) 3" xfId="1775"/>
    <cellStyle name="_МОДЕЛЬ_1 (2) 4" xfId="1776"/>
    <cellStyle name="_МОДЕЛЬ_1 (2) 5" xfId="1777"/>
    <cellStyle name="_МОДЕЛЬ_1 (2) 6" xfId="1778"/>
    <cellStyle name="_МОДЕЛЬ_1 (2) 7" xfId="1779"/>
    <cellStyle name="_МОДЕЛЬ_1 (2) 8" xfId="1780"/>
    <cellStyle name="_МОДЕЛЬ_1 (2)_46EE.2011(v1.0)" xfId="1781"/>
    <cellStyle name="_МОДЕЛЬ_1 (2)_46EE.2011(v1.0)_46TE.2011(v1.0)" xfId="1782"/>
    <cellStyle name="_МОДЕЛЬ_1 (2)_46EE.2011(v1.0)_INDEX.STATION.2012(v1.0)_" xfId="1783"/>
    <cellStyle name="_МОДЕЛЬ_1 (2)_46EE.2011(v1.0)_INDEX.STATION.2012(v2.0)" xfId="1784"/>
    <cellStyle name="_МОДЕЛЬ_1 (2)_46EE.2011(v1.0)_INDEX.STATION.2012(v2.1)" xfId="1785"/>
    <cellStyle name="_МОДЕЛЬ_1 (2)_46EE.2011(v1.0)_TEPLO.PREDEL.2012.M(v1.1)_test" xfId="1786"/>
    <cellStyle name="_МОДЕЛЬ_1 (2)_46EE.2011(v1.2)" xfId="1787"/>
    <cellStyle name="_МОДЕЛЬ_1 (2)_46EP.2012(v0.1)" xfId="1788"/>
    <cellStyle name="_МОДЕЛЬ_1 (2)_46TE.2011(v1.0)" xfId="1789"/>
    <cellStyle name="_МОДЕЛЬ_1 (2)_ARMRAZR" xfId="1790"/>
    <cellStyle name="_МОДЕЛЬ_1 (2)_BALANCE.WARM.2010.FACT(v1.0)" xfId="1791"/>
    <cellStyle name="_МОДЕЛЬ_1 (2)_BALANCE.WARM.2010.PLAN" xfId="1792"/>
    <cellStyle name="_МОДЕЛЬ_1 (2)_BALANCE.WARM.2011YEAR(v0.7)" xfId="1793"/>
    <cellStyle name="_МОДЕЛЬ_1 (2)_BALANCE.WARM.2011YEAR.NEW.UPDATE.SCHEME" xfId="1794"/>
    <cellStyle name="_МОДЕЛЬ_1 (2)_EE.2REK.P2011.4.78(v0.3)" xfId="1795"/>
    <cellStyle name="_МОДЕЛЬ_1 (2)_FORM910.2012(v1.1)" xfId="1796"/>
    <cellStyle name="_МОДЕЛЬ_1 (2)_INVEST.EE.PLAN.4.78(v0.1)" xfId="1797"/>
    <cellStyle name="_МОДЕЛЬ_1 (2)_INVEST.EE.PLAN.4.78(v0.3)" xfId="1798"/>
    <cellStyle name="_МОДЕЛЬ_1 (2)_INVEST.EE.PLAN.4.78(v1.0)" xfId="1799"/>
    <cellStyle name="_МОДЕЛЬ_1 (2)_INVEST.PLAN.4.78(v0.1)" xfId="1800"/>
    <cellStyle name="_МОДЕЛЬ_1 (2)_INVEST.WARM.PLAN.4.78(v0.1)" xfId="1801"/>
    <cellStyle name="_МОДЕЛЬ_1 (2)_INVEST_WARM_PLAN" xfId="1802"/>
    <cellStyle name="_МОДЕЛЬ_1 (2)_NADB.JNVLS.APTEKA.2011(v1.3.3)" xfId="1803"/>
    <cellStyle name="_МОДЕЛЬ_1 (2)_NADB.JNVLS.APTEKA.2011(v1.3.3)_46TE.2011(v1.0)" xfId="1804"/>
    <cellStyle name="_МОДЕЛЬ_1 (2)_NADB.JNVLS.APTEKA.2011(v1.3.3)_INDEX.STATION.2012(v1.0)_" xfId="1805"/>
    <cellStyle name="_МОДЕЛЬ_1 (2)_NADB.JNVLS.APTEKA.2011(v1.3.3)_INDEX.STATION.2012(v2.0)" xfId="1806"/>
    <cellStyle name="_МОДЕЛЬ_1 (2)_NADB.JNVLS.APTEKA.2011(v1.3.3)_INDEX.STATION.2012(v2.1)" xfId="1807"/>
    <cellStyle name="_МОДЕЛЬ_1 (2)_NADB.JNVLS.APTEKA.2011(v1.3.3)_TEPLO.PREDEL.2012.M(v1.1)_test" xfId="1808"/>
    <cellStyle name="_МОДЕЛЬ_1 (2)_NADB.JNVLS.APTEKA.2011(v1.3.4)" xfId="1809"/>
    <cellStyle name="_МОДЕЛЬ_1 (2)_NADB.JNVLS.APTEKA.2011(v1.3.4)_46TE.2011(v1.0)" xfId="1810"/>
    <cellStyle name="_МОДЕЛЬ_1 (2)_NADB.JNVLS.APTEKA.2011(v1.3.4)_INDEX.STATION.2012(v1.0)_" xfId="1811"/>
    <cellStyle name="_МОДЕЛЬ_1 (2)_NADB.JNVLS.APTEKA.2011(v1.3.4)_INDEX.STATION.2012(v2.0)" xfId="1812"/>
    <cellStyle name="_МОДЕЛЬ_1 (2)_NADB.JNVLS.APTEKA.2011(v1.3.4)_INDEX.STATION.2012(v2.1)" xfId="1813"/>
    <cellStyle name="_МОДЕЛЬ_1 (2)_NADB.JNVLS.APTEKA.2011(v1.3.4)_TEPLO.PREDEL.2012.M(v1.1)_test" xfId="1814"/>
    <cellStyle name="_МОДЕЛЬ_1 (2)_PASSPORT.TEPLO.PROIZV(v2.1)" xfId="1815"/>
    <cellStyle name="_МОДЕЛЬ_1 (2)_PR.PROG.WARM.NOTCOMBI.2012.2.16_v1.4(04.04.11) " xfId="133"/>
    <cellStyle name="_МОДЕЛЬ_1 (2)_PREDEL.JKH.UTV.2011(v1.0.1)" xfId="1816"/>
    <cellStyle name="_МОДЕЛЬ_1 (2)_PREDEL.JKH.UTV.2011(v1.0.1)_46TE.2011(v1.0)" xfId="1817"/>
    <cellStyle name="_МОДЕЛЬ_1 (2)_PREDEL.JKH.UTV.2011(v1.0.1)_INDEX.STATION.2012(v1.0)_" xfId="1818"/>
    <cellStyle name="_МОДЕЛЬ_1 (2)_PREDEL.JKH.UTV.2011(v1.0.1)_INDEX.STATION.2012(v2.0)" xfId="1819"/>
    <cellStyle name="_МОДЕЛЬ_1 (2)_PREDEL.JKH.UTV.2011(v1.0.1)_INDEX.STATION.2012(v2.1)" xfId="1820"/>
    <cellStyle name="_МОДЕЛЬ_1 (2)_PREDEL.JKH.UTV.2011(v1.0.1)_TEPLO.PREDEL.2012.M(v1.1)_test" xfId="1821"/>
    <cellStyle name="_МОДЕЛЬ_1 (2)_PREDEL.JKH.UTV.2011(v1.1)" xfId="1822"/>
    <cellStyle name="_МОДЕЛЬ_1 (2)_REP.BLR.2012(v1.0)" xfId="1823"/>
    <cellStyle name="_МОДЕЛЬ_1 (2)_TEPLO.PREDEL.2012.M(v1.1)" xfId="1824"/>
    <cellStyle name="_МОДЕЛЬ_1 (2)_TEST.TEMPLATE" xfId="1825"/>
    <cellStyle name="_МОДЕЛЬ_1 (2)_UPDATE.46EE.2011.TO.1.1" xfId="1826"/>
    <cellStyle name="_МОДЕЛЬ_1 (2)_UPDATE.46TE.2011.TO.1.1" xfId="1827"/>
    <cellStyle name="_МОДЕЛЬ_1 (2)_UPDATE.46TE.2011.TO.1.2" xfId="1828"/>
    <cellStyle name="_МОДЕЛЬ_1 (2)_UPDATE.BALANCE.WARM.2011YEAR.TO.1.1" xfId="1829"/>
    <cellStyle name="_МОДЕЛЬ_1 (2)_UPDATE.BALANCE.WARM.2011YEAR.TO.1.1_46TE.2011(v1.0)" xfId="1830"/>
    <cellStyle name="_МОДЕЛЬ_1 (2)_UPDATE.BALANCE.WARM.2011YEAR.TO.1.1_INDEX.STATION.2012(v1.0)_" xfId="1831"/>
    <cellStyle name="_МОДЕЛЬ_1 (2)_UPDATE.BALANCE.WARM.2011YEAR.TO.1.1_INDEX.STATION.2012(v2.0)" xfId="1832"/>
    <cellStyle name="_МОДЕЛЬ_1 (2)_UPDATE.BALANCE.WARM.2011YEAR.TO.1.1_INDEX.STATION.2012(v2.1)" xfId="1833"/>
    <cellStyle name="_МОДЕЛЬ_1 (2)_UPDATE.BALANCE.WARM.2011YEAR.TO.1.1_OREP.KU.2011.MONTHLY.02(v1.1)" xfId="1834"/>
    <cellStyle name="_МОДЕЛЬ_1 (2)_UPDATE.BALANCE.WARM.2011YEAR.TO.1.1_TEPLO.PREDEL.2012.M(v1.1)_test" xfId="1835"/>
    <cellStyle name="_МОДЕЛЬ_1 (2)_UPDATE.NADB.JNVLS.APTEKA.2011.TO.1.3.4" xfId="1836"/>
    <cellStyle name="_МОДЕЛЬ_1 (2)_Книга2_PR.PROG.WARM.NOTCOMBI.2012.2.16_v1.4(04.04.11) " xfId="134"/>
    <cellStyle name="_Мощности_МП_исх_формы_ручного_ввода" xfId="237"/>
    <cellStyle name="_налог на имущество 2009" xfId="1837"/>
    <cellStyle name="_НВВ 2009 постатейно свод по филиалам_09_02_09" xfId="1838"/>
    <cellStyle name="_НВВ 2009 постатейно свод по филиалам_09_02_09_Новая инструкция1_фст" xfId="1839"/>
    <cellStyle name="_НВВ 2009 постатейно свод по филиалам_для Валентина" xfId="1840"/>
    <cellStyle name="_НВВ 2009 постатейно свод по филиалам_для Валентина_Новая инструкция1_фст" xfId="1841"/>
    <cellStyle name="_ОКОНЧАТЕЛЬНО БП 2007 ОАО СЭ v1" xfId="8"/>
    <cellStyle name="_Омск" xfId="1842"/>
    <cellStyle name="_Омск_Новая инструкция1_фст" xfId="1843"/>
    <cellStyle name="_ОС справочник" xfId="1844"/>
    <cellStyle name="_ОТ ИД 2009" xfId="1845"/>
    <cellStyle name="_ОТ ИД 2009_Новая инструкция1_фст" xfId="1846"/>
    <cellStyle name="_Отчеты БДДС_" xfId="1847"/>
    <cellStyle name="_Пакет №1 (Coal)" xfId="238"/>
    <cellStyle name="_Пакет №1 (Coal) 10" xfId="1848"/>
    <cellStyle name="_Пакет №1 (Coal) 11" xfId="1849"/>
    <cellStyle name="_Пакет №1 (Coal) 12" xfId="1850"/>
    <cellStyle name="_Пакет №1 (Coal) 13" xfId="1851"/>
    <cellStyle name="_Пакет №1 (Coal) 14" xfId="1852"/>
    <cellStyle name="_Пакет №1 (Coal) 15" xfId="1853"/>
    <cellStyle name="_Пакет №1 (Coal) 16" xfId="1854"/>
    <cellStyle name="_Пакет №1 (Coal) 17" xfId="1855"/>
    <cellStyle name="_Пакет №1 (Coal) 18" xfId="1856"/>
    <cellStyle name="_Пакет №1 (Coal) 2" xfId="239"/>
    <cellStyle name="_Пакет №1 (Coal) 3" xfId="1857"/>
    <cellStyle name="_Пакет №1 (Coal) 4" xfId="1858"/>
    <cellStyle name="_Пакет №1 (Coal) 5" xfId="1859"/>
    <cellStyle name="_Пакет №1 (Coal) 6" xfId="1860"/>
    <cellStyle name="_Пакет №1 (Coal) 7" xfId="1861"/>
    <cellStyle name="_Пакет №1 (Coal) 8" xfId="1862"/>
    <cellStyle name="_Пакет №1 (Coal) 9" xfId="1863"/>
    <cellStyle name="_Пакет ГОКи" xfId="240"/>
    <cellStyle name="_Пакет ГОКи 10" xfId="1864"/>
    <cellStyle name="_Пакет ГОКи 11" xfId="1865"/>
    <cellStyle name="_Пакет ГОКи 12" xfId="1866"/>
    <cellStyle name="_Пакет ГОКи 13" xfId="1867"/>
    <cellStyle name="_Пакет ГОКи 14" xfId="1868"/>
    <cellStyle name="_Пакет ГОКи 15" xfId="1869"/>
    <cellStyle name="_Пакет ГОКи 16" xfId="1870"/>
    <cellStyle name="_Пакет ГОКи 17" xfId="1871"/>
    <cellStyle name="_Пакет ГОКи 18" xfId="1872"/>
    <cellStyle name="_Пакет ГОКи 2" xfId="241"/>
    <cellStyle name="_Пакет ГОКи 3" xfId="1873"/>
    <cellStyle name="_Пакет ГОКи 4" xfId="1874"/>
    <cellStyle name="_Пакет ГОКи 5" xfId="1875"/>
    <cellStyle name="_Пакет ГОКи 6" xfId="1876"/>
    <cellStyle name="_Пакет ГОКи 7" xfId="1877"/>
    <cellStyle name="_Пакет ГОКи 8" xfId="1878"/>
    <cellStyle name="_Пакет ГОКи 9" xfId="1879"/>
    <cellStyle name="_Пакет по МП" xfId="242"/>
    <cellStyle name="_Пакет по МП 10" xfId="1880"/>
    <cellStyle name="_Пакет по МП 11" xfId="1881"/>
    <cellStyle name="_Пакет по МП 12" xfId="1882"/>
    <cellStyle name="_Пакет по МП 13" xfId="1883"/>
    <cellStyle name="_Пакет по МП 14" xfId="1884"/>
    <cellStyle name="_Пакет по МП 15" xfId="1885"/>
    <cellStyle name="_Пакет по МП 16" xfId="1886"/>
    <cellStyle name="_Пакет по МП 17" xfId="1887"/>
    <cellStyle name="_Пакет по МП 18" xfId="1888"/>
    <cellStyle name="_Пакет по МП 2" xfId="243"/>
    <cellStyle name="_Пакет по МП 3" xfId="1889"/>
    <cellStyle name="_Пакет по МП 4" xfId="1890"/>
    <cellStyle name="_Пакет по МП 5" xfId="1891"/>
    <cellStyle name="_Пакет по МП 6" xfId="1892"/>
    <cellStyle name="_Пакет по МП 7" xfId="1893"/>
    <cellStyle name="_Пакет по МП 8" xfId="1894"/>
    <cellStyle name="_Пакет по МП 9" xfId="1895"/>
    <cellStyle name="_Первоочередное оборудование 2006 утверждено" xfId="1896"/>
    <cellStyle name="_Перечень форм" xfId="1897"/>
    <cellStyle name="_План счетов старый и новый" xfId="244"/>
    <cellStyle name="_Планирование БДР 2009 с амортизацией" xfId="1898"/>
    <cellStyle name="_Планирование БДР 2009 скорректир" xfId="1899"/>
    <cellStyle name="_пр 5 тариф RAB" xfId="1900"/>
    <cellStyle name="_пр 5 тариф RAB 2" xfId="1901"/>
    <cellStyle name="_пр 5 тариф RAB 2_OREP.KU.2011.MONTHLY.02(v0.1)" xfId="1902"/>
    <cellStyle name="_пр 5 тариф RAB 2_OREP.KU.2011.MONTHLY.02(v0.4)" xfId="1903"/>
    <cellStyle name="_пр 5 тариф RAB 2_OREP.KU.2011.MONTHLY.11(v1.4)" xfId="1904"/>
    <cellStyle name="_пр 5 тариф RAB 2_UPDATE.OREP.KU.2011.MONTHLY.02.TO.1.2" xfId="1905"/>
    <cellStyle name="_пр 5 тариф RAB 3" xfId="1906"/>
    <cellStyle name="_пр 5 тариф RAB 4" xfId="1907"/>
    <cellStyle name="_пр 5 тариф RAB 5" xfId="1908"/>
    <cellStyle name="_пр 5 тариф RAB 6" xfId="1909"/>
    <cellStyle name="_пр 5 тариф RAB 7" xfId="1910"/>
    <cellStyle name="_пр 5 тариф RAB 8" xfId="1911"/>
    <cellStyle name="_пр 5 тариф RAB_46EE.2011(v1.0)" xfId="1912"/>
    <cellStyle name="_пр 5 тариф RAB_46EE.2011(v1.0)_46TE.2011(v1.0)" xfId="1913"/>
    <cellStyle name="_пр 5 тариф RAB_46EE.2011(v1.0)_INDEX.STATION.2012(v1.0)_" xfId="1914"/>
    <cellStyle name="_пр 5 тариф RAB_46EE.2011(v1.0)_INDEX.STATION.2012(v2.0)" xfId="1915"/>
    <cellStyle name="_пр 5 тариф RAB_46EE.2011(v1.0)_INDEX.STATION.2012(v2.1)" xfId="1916"/>
    <cellStyle name="_пр 5 тариф RAB_46EE.2011(v1.0)_TEPLO.PREDEL.2012.M(v1.1)_test" xfId="1917"/>
    <cellStyle name="_пр 5 тариф RAB_46EE.2011(v1.2)" xfId="1918"/>
    <cellStyle name="_пр 5 тариф RAB_46EP.2012(v0.1)" xfId="1919"/>
    <cellStyle name="_пр 5 тариф RAB_46TE.2011(v1.0)" xfId="1920"/>
    <cellStyle name="_пр 5 тариф RAB_ARMRAZR" xfId="1921"/>
    <cellStyle name="_пр 5 тариф RAB_BALANCE.WARM.2010.FACT(v1.0)" xfId="1922"/>
    <cellStyle name="_пр 5 тариф RAB_BALANCE.WARM.2010.PLAN" xfId="1923"/>
    <cellStyle name="_пр 5 тариф RAB_BALANCE.WARM.2011YEAR(v0.7)" xfId="1924"/>
    <cellStyle name="_пр 5 тариф RAB_BALANCE.WARM.2011YEAR.NEW.UPDATE.SCHEME" xfId="1925"/>
    <cellStyle name="_пр 5 тариф RAB_EE.2REK.P2011.4.78(v0.3)" xfId="1926"/>
    <cellStyle name="_пр 5 тариф RAB_FORM910.2012(v1.1)" xfId="1927"/>
    <cellStyle name="_пр 5 тариф RAB_INVEST.EE.PLAN.4.78(v0.1)" xfId="1928"/>
    <cellStyle name="_пр 5 тариф RAB_INVEST.EE.PLAN.4.78(v0.3)" xfId="1929"/>
    <cellStyle name="_пр 5 тариф RAB_INVEST.EE.PLAN.4.78(v1.0)" xfId="1930"/>
    <cellStyle name="_пр 5 тариф RAB_INVEST.PLAN.4.78(v0.1)" xfId="1931"/>
    <cellStyle name="_пр 5 тариф RAB_INVEST.WARM.PLAN.4.78(v0.1)" xfId="1932"/>
    <cellStyle name="_пр 5 тариф RAB_INVEST_WARM_PLAN" xfId="1933"/>
    <cellStyle name="_пр 5 тариф RAB_NADB.JNVLS.APTEKA.2011(v1.3.3)" xfId="1934"/>
    <cellStyle name="_пр 5 тариф RAB_NADB.JNVLS.APTEKA.2011(v1.3.3)_46TE.2011(v1.0)" xfId="1935"/>
    <cellStyle name="_пр 5 тариф RAB_NADB.JNVLS.APTEKA.2011(v1.3.3)_INDEX.STATION.2012(v1.0)_" xfId="1936"/>
    <cellStyle name="_пр 5 тариф RAB_NADB.JNVLS.APTEKA.2011(v1.3.3)_INDEX.STATION.2012(v2.0)" xfId="1937"/>
    <cellStyle name="_пр 5 тариф RAB_NADB.JNVLS.APTEKA.2011(v1.3.3)_INDEX.STATION.2012(v2.1)" xfId="1938"/>
    <cellStyle name="_пр 5 тариф RAB_NADB.JNVLS.APTEKA.2011(v1.3.3)_TEPLO.PREDEL.2012.M(v1.1)_test" xfId="1939"/>
    <cellStyle name="_пр 5 тариф RAB_NADB.JNVLS.APTEKA.2011(v1.3.4)" xfId="1940"/>
    <cellStyle name="_пр 5 тариф RAB_NADB.JNVLS.APTEKA.2011(v1.3.4)_46TE.2011(v1.0)" xfId="1941"/>
    <cellStyle name="_пр 5 тариф RAB_NADB.JNVLS.APTEKA.2011(v1.3.4)_INDEX.STATION.2012(v1.0)_" xfId="1942"/>
    <cellStyle name="_пр 5 тариф RAB_NADB.JNVLS.APTEKA.2011(v1.3.4)_INDEX.STATION.2012(v2.0)" xfId="1943"/>
    <cellStyle name="_пр 5 тариф RAB_NADB.JNVLS.APTEKA.2011(v1.3.4)_INDEX.STATION.2012(v2.1)" xfId="1944"/>
    <cellStyle name="_пр 5 тариф RAB_NADB.JNVLS.APTEKA.2011(v1.3.4)_TEPLO.PREDEL.2012.M(v1.1)_test" xfId="1945"/>
    <cellStyle name="_пр 5 тариф RAB_PASSPORT.TEPLO.PROIZV(v2.1)" xfId="1946"/>
    <cellStyle name="_пр 5 тариф RAB_PR.PROG.WARM.NOTCOMBI.2012.2.16_v1.4(04.04.11) " xfId="135"/>
    <cellStyle name="_пр 5 тариф RAB_PREDEL.JKH.UTV.2011(v1.0.1)" xfId="1947"/>
    <cellStyle name="_пр 5 тариф RAB_PREDEL.JKH.UTV.2011(v1.0.1)_46TE.2011(v1.0)" xfId="1948"/>
    <cellStyle name="_пр 5 тариф RAB_PREDEL.JKH.UTV.2011(v1.0.1)_INDEX.STATION.2012(v1.0)_" xfId="1949"/>
    <cellStyle name="_пр 5 тариф RAB_PREDEL.JKH.UTV.2011(v1.0.1)_INDEX.STATION.2012(v2.0)" xfId="1950"/>
    <cellStyle name="_пр 5 тариф RAB_PREDEL.JKH.UTV.2011(v1.0.1)_INDEX.STATION.2012(v2.1)" xfId="1951"/>
    <cellStyle name="_пр 5 тариф RAB_PREDEL.JKH.UTV.2011(v1.0.1)_TEPLO.PREDEL.2012.M(v1.1)_test" xfId="1952"/>
    <cellStyle name="_пр 5 тариф RAB_PREDEL.JKH.UTV.2011(v1.1)" xfId="1953"/>
    <cellStyle name="_пр 5 тариф RAB_REP.BLR.2012(v1.0)" xfId="1954"/>
    <cellStyle name="_пр 5 тариф RAB_TEPLO.PREDEL.2012.M(v1.1)" xfId="1955"/>
    <cellStyle name="_пр 5 тариф RAB_TEST.TEMPLATE" xfId="1956"/>
    <cellStyle name="_пр 5 тариф RAB_UPDATE.46EE.2011.TO.1.1" xfId="1957"/>
    <cellStyle name="_пр 5 тариф RAB_UPDATE.46TE.2011.TO.1.1" xfId="1958"/>
    <cellStyle name="_пр 5 тариф RAB_UPDATE.46TE.2011.TO.1.2" xfId="1959"/>
    <cellStyle name="_пр 5 тариф RAB_UPDATE.BALANCE.WARM.2011YEAR.TO.1.1" xfId="1960"/>
    <cellStyle name="_пр 5 тариф RAB_UPDATE.BALANCE.WARM.2011YEAR.TO.1.1_46TE.2011(v1.0)" xfId="1961"/>
    <cellStyle name="_пр 5 тариф RAB_UPDATE.BALANCE.WARM.2011YEAR.TO.1.1_INDEX.STATION.2012(v1.0)_" xfId="1962"/>
    <cellStyle name="_пр 5 тариф RAB_UPDATE.BALANCE.WARM.2011YEAR.TO.1.1_INDEX.STATION.2012(v2.0)" xfId="1963"/>
    <cellStyle name="_пр 5 тариф RAB_UPDATE.BALANCE.WARM.2011YEAR.TO.1.1_INDEX.STATION.2012(v2.1)" xfId="1964"/>
    <cellStyle name="_пр 5 тариф RAB_UPDATE.BALANCE.WARM.2011YEAR.TO.1.1_OREP.KU.2011.MONTHLY.02(v1.1)" xfId="1965"/>
    <cellStyle name="_пр 5 тариф RAB_UPDATE.BALANCE.WARM.2011YEAR.TO.1.1_TEPLO.PREDEL.2012.M(v1.1)_test" xfId="1966"/>
    <cellStyle name="_пр 5 тариф RAB_UPDATE.NADB.JNVLS.APTEKA.2011.TO.1.3.4" xfId="1967"/>
    <cellStyle name="_пр 5 тариф RAB_Книга2_PR.PROG.WARM.NOTCOMBI.2012.2.16_v1.4(04.04.11) " xfId="136"/>
    <cellStyle name="_Предожение _ДБП_2009 г ( согласованные БП)  (2)" xfId="1968"/>
    <cellStyle name="_Предожение _ДБП_2009 г ( согласованные БП)  (2)_Новая инструкция1_фст" xfId="1969"/>
    <cellStyle name="_Презентация бюджета 2006" xfId="245"/>
    <cellStyle name="_Презентация бюджета 2006 10" xfId="1970"/>
    <cellStyle name="_Презентация бюджета 2006 11" xfId="1971"/>
    <cellStyle name="_Презентация бюджета 2006 12" xfId="1972"/>
    <cellStyle name="_Презентация бюджета 2006 13" xfId="1973"/>
    <cellStyle name="_Презентация бюджета 2006 14" xfId="1974"/>
    <cellStyle name="_Презентация бюджета 2006 15" xfId="1975"/>
    <cellStyle name="_Презентация бюджета 2006 16" xfId="1976"/>
    <cellStyle name="_Презентация бюджета 2006 17" xfId="1977"/>
    <cellStyle name="_Презентация бюджета 2006 18" xfId="1978"/>
    <cellStyle name="_Презентация бюджета 2006 2" xfId="246"/>
    <cellStyle name="_Презентация бюджета 2006 3" xfId="1979"/>
    <cellStyle name="_Презентация бюджета 2006 4" xfId="1980"/>
    <cellStyle name="_Презентация бюджета 2006 5" xfId="1981"/>
    <cellStyle name="_Презентация бюджета 2006 6" xfId="1982"/>
    <cellStyle name="_Презентация бюджета 2006 7" xfId="1983"/>
    <cellStyle name="_Презентация бюджета 2006 8" xfId="1984"/>
    <cellStyle name="_Презентация бюджета 2006 9" xfId="1985"/>
    <cellStyle name="_ПРИЛ. 2003_ЧТЭ" xfId="9"/>
    <cellStyle name="_Приложение 1 Формат БП ДЗО" xfId="1986"/>
    <cellStyle name="_Приложение 2 0806 факт" xfId="1987"/>
    <cellStyle name="_Приложение №13 за 09-2010 год Книга2" xfId="1988"/>
    <cellStyle name="_Приложение МТС-3-КС" xfId="1989"/>
    <cellStyle name="_Приложение МТС-3-КС_Новая инструкция1_фст" xfId="1990"/>
    <cellStyle name="_Приложение-МТС--2-1" xfId="1991"/>
    <cellStyle name="_Приложение-МТС--2-1_Новая инструкция1_фст" xfId="1992"/>
    <cellStyle name="_Прогноз освоения'05 ЗСМК (2005.11.02)ЕХ" xfId="247"/>
    <cellStyle name="_Рабочие таблицы для отчетности по МСФО" xfId="1993"/>
    <cellStyle name="_Разбивка БП под  формат  Сибири" xfId="10"/>
    <cellStyle name="_Расчет RAB_22072008" xfId="1994"/>
    <cellStyle name="_Расчет RAB_22072008 2" xfId="1995"/>
    <cellStyle name="_Расчет RAB_22072008 2_OREP.KU.2011.MONTHLY.02(v0.1)" xfId="1996"/>
    <cellStyle name="_Расчет RAB_22072008 2_OREP.KU.2011.MONTHLY.02(v0.4)" xfId="1997"/>
    <cellStyle name="_Расчет RAB_22072008 2_OREP.KU.2011.MONTHLY.11(v1.4)" xfId="1998"/>
    <cellStyle name="_Расчет RAB_22072008 2_UPDATE.OREP.KU.2011.MONTHLY.02.TO.1.2" xfId="1999"/>
    <cellStyle name="_Расчет RAB_22072008 3" xfId="2000"/>
    <cellStyle name="_Расчет RAB_22072008 4" xfId="2001"/>
    <cellStyle name="_Расчет RAB_22072008 5" xfId="2002"/>
    <cellStyle name="_Расчет RAB_22072008 6" xfId="2003"/>
    <cellStyle name="_Расчет RAB_22072008 7" xfId="2004"/>
    <cellStyle name="_Расчет RAB_22072008 8" xfId="2005"/>
    <cellStyle name="_Расчет RAB_22072008_46EE.2011(v1.0)" xfId="2006"/>
    <cellStyle name="_Расчет RAB_22072008_46EE.2011(v1.0)_46TE.2011(v1.0)" xfId="2007"/>
    <cellStyle name="_Расчет RAB_22072008_46EE.2011(v1.0)_INDEX.STATION.2012(v1.0)_" xfId="2008"/>
    <cellStyle name="_Расчет RAB_22072008_46EE.2011(v1.0)_INDEX.STATION.2012(v2.0)" xfId="2009"/>
    <cellStyle name="_Расчет RAB_22072008_46EE.2011(v1.0)_INDEX.STATION.2012(v2.1)" xfId="2010"/>
    <cellStyle name="_Расчет RAB_22072008_46EE.2011(v1.0)_TEPLO.PREDEL.2012.M(v1.1)_test" xfId="2011"/>
    <cellStyle name="_Расчет RAB_22072008_46EE.2011(v1.2)" xfId="2012"/>
    <cellStyle name="_Расчет RAB_22072008_46EP.2012(v0.1)" xfId="2013"/>
    <cellStyle name="_Расчет RAB_22072008_46TE.2011(v1.0)" xfId="2014"/>
    <cellStyle name="_Расчет RAB_22072008_ARMRAZR" xfId="2015"/>
    <cellStyle name="_Расчет RAB_22072008_BALANCE.WARM.2010.FACT(v1.0)" xfId="2016"/>
    <cellStyle name="_Расчет RAB_22072008_BALANCE.WARM.2010.PLAN" xfId="2017"/>
    <cellStyle name="_Расчет RAB_22072008_BALANCE.WARM.2011YEAR(v0.7)" xfId="2018"/>
    <cellStyle name="_Расчет RAB_22072008_BALANCE.WARM.2011YEAR.NEW.UPDATE.SCHEME" xfId="2019"/>
    <cellStyle name="_Расчет RAB_22072008_EE.2REK.P2011.4.78(v0.3)" xfId="2020"/>
    <cellStyle name="_Расчет RAB_22072008_FORM910.2012(v1.1)" xfId="2021"/>
    <cellStyle name="_Расчет RAB_22072008_INVEST.EE.PLAN.4.78(v0.1)" xfId="2022"/>
    <cellStyle name="_Расчет RAB_22072008_INVEST.EE.PLAN.4.78(v0.3)" xfId="2023"/>
    <cellStyle name="_Расчет RAB_22072008_INVEST.EE.PLAN.4.78(v1.0)" xfId="2024"/>
    <cellStyle name="_Расчет RAB_22072008_INVEST.PLAN.4.78(v0.1)" xfId="2025"/>
    <cellStyle name="_Расчет RAB_22072008_INVEST.WARM.PLAN.4.78(v0.1)" xfId="2026"/>
    <cellStyle name="_Расчет RAB_22072008_INVEST_WARM_PLAN" xfId="2027"/>
    <cellStyle name="_Расчет RAB_22072008_NADB.JNVLS.APTEKA.2011(v1.3.3)" xfId="2028"/>
    <cellStyle name="_Расчет RAB_22072008_NADB.JNVLS.APTEKA.2011(v1.3.3)_46TE.2011(v1.0)" xfId="2029"/>
    <cellStyle name="_Расчет RAB_22072008_NADB.JNVLS.APTEKA.2011(v1.3.3)_INDEX.STATION.2012(v1.0)_" xfId="2030"/>
    <cellStyle name="_Расчет RAB_22072008_NADB.JNVLS.APTEKA.2011(v1.3.3)_INDEX.STATION.2012(v2.0)" xfId="2031"/>
    <cellStyle name="_Расчет RAB_22072008_NADB.JNVLS.APTEKA.2011(v1.3.3)_INDEX.STATION.2012(v2.1)" xfId="2032"/>
    <cellStyle name="_Расчет RAB_22072008_NADB.JNVLS.APTEKA.2011(v1.3.3)_TEPLO.PREDEL.2012.M(v1.1)_test" xfId="2033"/>
    <cellStyle name="_Расчет RAB_22072008_NADB.JNVLS.APTEKA.2011(v1.3.4)" xfId="2034"/>
    <cellStyle name="_Расчет RAB_22072008_NADB.JNVLS.APTEKA.2011(v1.3.4)_46TE.2011(v1.0)" xfId="2035"/>
    <cellStyle name="_Расчет RAB_22072008_NADB.JNVLS.APTEKA.2011(v1.3.4)_INDEX.STATION.2012(v1.0)_" xfId="2036"/>
    <cellStyle name="_Расчет RAB_22072008_NADB.JNVLS.APTEKA.2011(v1.3.4)_INDEX.STATION.2012(v2.0)" xfId="2037"/>
    <cellStyle name="_Расчет RAB_22072008_NADB.JNVLS.APTEKA.2011(v1.3.4)_INDEX.STATION.2012(v2.1)" xfId="2038"/>
    <cellStyle name="_Расчет RAB_22072008_NADB.JNVLS.APTEKA.2011(v1.3.4)_TEPLO.PREDEL.2012.M(v1.1)_test" xfId="2039"/>
    <cellStyle name="_Расчет RAB_22072008_PASSPORT.TEPLO.PROIZV(v2.1)" xfId="2040"/>
    <cellStyle name="_Расчет RAB_22072008_PR.PROG.WARM.NOTCOMBI.2012.2.16_v1.4(04.04.11) " xfId="137"/>
    <cellStyle name="_Расчет RAB_22072008_PREDEL.JKH.UTV.2011(v1.0.1)" xfId="2041"/>
    <cellStyle name="_Расчет RAB_22072008_PREDEL.JKH.UTV.2011(v1.0.1)_46TE.2011(v1.0)" xfId="2042"/>
    <cellStyle name="_Расчет RAB_22072008_PREDEL.JKH.UTV.2011(v1.0.1)_INDEX.STATION.2012(v1.0)_" xfId="2043"/>
    <cellStyle name="_Расчет RAB_22072008_PREDEL.JKH.UTV.2011(v1.0.1)_INDEX.STATION.2012(v2.0)" xfId="2044"/>
    <cellStyle name="_Расчет RAB_22072008_PREDEL.JKH.UTV.2011(v1.0.1)_INDEX.STATION.2012(v2.1)" xfId="2045"/>
    <cellStyle name="_Расчет RAB_22072008_PREDEL.JKH.UTV.2011(v1.0.1)_TEPLO.PREDEL.2012.M(v1.1)_test" xfId="2046"/>
    <cellStyle name="_Расчет RAB_22072008_PREDEL.JKH.UTV.2011(v1.1)" xfId="2047"/>
    <cellStyle name="_Расчет RAB_22072008_REP.BLR.2012(v1.0)" xfId="2048"/>
    <cellStyle name="_Расчет RAB_22072008_TEPLO.PREDEL.2012.M(v1.1)" xfId="2049"/>
    <cellStyle name="_Расчет RAB_22072008_TEST.TEMPLATE" xfId="2050"/>
    <cellStyle name="_Расчет RAB_22072008_UPDATE.46EE.2011.TO.1.1" xfId="2051"/>
    <cellStyle name="_Расчет RAB_22072008_UPDATE.46TE.2011.TO.1.1" xfId="2052"/>
    <cellStyle name="_Расчет RAB_22072008_UPDATE.46TE.2011.TO.1.2" xfId="2053"/>
    <cellStyle name="_Расчет RAB_22072008_UPDATE.BALANCE.WARM.2011YEAR.TO.1.1" xfId="2054"/>
    <cellStyle name="_Расчет RAB_22072008_UPDATE.BALANCE.WARM.2011YEAR.TO.1.1_46TE.2011(v1.0)" xfId="2055"/>
    <cellStyle name="_Расчет RAB_22072008_UPDATE.BALANCE.WARM.2011YEAR.TO.1.1_INDEX.STATION.2012(v1.0)_" xfId="2056"/>
    <cellStyle name="_Расчет RAB_22072008_UPDATE.BALANCE.WARM.2011YEAR.TO.1.1_INDEX.STATION.2012(v2.0)" xfId="2057"/>
    <cellStyle name="_Расчет RAB_22072008_UPDATE.BALANCE.WARM.2011YEAR.TO.1.1_INDEX.STATION.2012(v2.1)" xfId="2058"/>
    <cellStyle name="_Расчет RAB_22072008_UPDATE.BALANCE.WARM.2011YEAR.TO.1.1_OREP.KU.2011.MONTHLY.02(v1.1)" xfId="2059"/>
    <cellStyle name="_Расчет RAB_22072008_UPDATE.BALANCE.WARM.2011YEAR.TO.1.1_TEPLO.PREDEL.2012.M(v1.1)_test" xfId="2060"/>
    <cellStyle name="_Расчет RAB_22072008_UPDATE.NADB.JNVLS.APTEKA.2011.TO.1.3.4" xfId="2061"/>
    <cellStyle name="_Расчет RAB_22072008_Книга2_PR.PROG.WARM.NOTCOMBI.2012.2.16_v1.4(04.04.11) " xfId="138"/>
    <cellStyle name="_Расчет RAB_Лен и МОЭСК_с 2010 года_14.04.2009_со сглаж_version 3.0_без ФСК" xfId="2062"/>
    <cellStyle name="_Расчет RAB_Лен и МОЭСК_с 2010 года_14.04.2009_со сглаж_version 3.0_без ФСК 2" xfId="2063"/>
    <cellStyle name="_Расчет RAB_Лен и МОЭСК_с 2010 года_14.04.2009_со сглаж_version 3.0_без ФСК 2_OREP.KU.2011.MONTHLY.02(v0.1)" xfId="2064"/>
    <cellStyle name="_Расчет RAB_Лен и МОЭСК_с 2010 года_14.04.2009_со сглаж_version 3.0_без ФСК 2_OREP.KU.2011.MONTHLY.02(v0.4)" xfId="2065"/>
    <cellStyle name="_Расчет RAB_Лен и МОЭСК_с 2010 года_14.04.2009_со сглаж_version 3.0_без ФСК 2_OREP.KU.2011.MONTHLY.11(v1.4)" xfId="2066"/>
    <cellStyle name="_Расчет RAB_Лен и МОЭСК_с 2010 года_14.04.2009_со сглаж_version 3.0_без ФСК 2_UPDATE.OREP.KU.2011.MONTHLY.02.TO.1.2" xfId="2067"/>
    <cellStyle name="_Расчет RAB_Лен и МОЭСК_с 2010 года_14.04.2009_со сглаж_version 3.0_без ФСК 3" xfId="2068"/>
    <cellStyle name="_Расчет RAB_Лен и МОЭСК_с 2010 года_14.04.2009_со сглаж_version 3.0_без ФСК 4" xfId="2069"/>
    <cellStyle name="_Расчет RAB_Лен и МОЭСК_с 2010 года_14.04.2009_со сглаж_version 3.0_без ФСК 5" xfId="2070"/>
    <cellStyle name="_Расчет RAB_Лен и МОЭСК_с 2010 года_14.04.2009_со сглаж_version 3.0_без ФСК 6" xfId="2071"/>
    <cellStyle name="_Расчет RAB_Лен и МОЭСК_с 2010 года_14.04.2009_со сглаж_version 3.0_без ФСК 7" xfId="2072"/>
    <cellStyle name="_Расчет RAB_Лен и МОЭСК_с 2010 года_14.04.2009_со сглаж_version 3.0_без ФСК 8" xfId="2073"/>
    <cellStyle name="_Расчет RAB_Лен и МОЭСК_с 2010 года_14.04.2009_со сглаж_version 3.0_без ФСК_46EE.2011(v1.0)" xfId="2074"/>
    <cellStyle name="_Расчет RAB_Лен и МОЭСК_с 2010 года_14.04.2009_со сглаж_version 3.0_без ФСК_46EE.2011(v1.0)_46TE.2011(v1.0)" xfId="2075"/>
    <cellStyle name="_Расчет RAB_Лен и МОЭСК_с 2010 года_14.04.2009_со сглаж_version 3.0_без ФСК_46EE.2011(v1.0)_INDEX.STATION.2012(v1.0)_" xfId="2076"/>
    <cellStyle name="_Расчет RAB_Лен и МОЭСК_с 2010 года_14.04.2009_со сглаж_version 3.0_без ФСК_46EE.2011(v1.0)_INDEX.STATION.2012(v2.0)" xfId="2077"/>
    <cellStyle name="_Расчет RAB_Лен и МОЭСК_с 2010 года_14.04.2009_со сглаж_version 3.0_без ФСК_46EE.2011(v1.0)_INDEX.STATION.2012(v2.1)" xfId="2078"/>
    <cellStyle name="_Расчет RAB_Лен и МОЭСК_с 2010 года_14.04.2009_со сглаж_version 3.0_без ФСК_46EE.2011(v1.0)_TEPLO.PREDEL.2012.M(v1.1)_test" xfId="2079"/>
    <cellStyle name="_Расчет RAB_Лен и МОЭСК_с 2010 года_14.04.2009_со сглаж_version 3.0_без ФСК_46EE.2011(v1.2)" xfId="2080"/>
    <cellStyle name="_Расчет RAB_Лен и МОЭСК_с 2010 года_14.04.2009_со сглаж_version 3.0_без ФСК_46EP.2012(v0.1)" xfId="2081"/>
    <cellStyle name="_Расчет RAB_Лен и МОЭСК_с 2010 года_14.04.2009_со сглаж_version 3.0_без ФСК_46TE.2011(v1.0)" xfId="2082"/>
    <cellStyle name="_Расчет RAB_Лен и МОЭСК_с 2010 года_14.04.2009_со сглаж_version 3.0_без ФСК_ARMRAZR" xfId="2083"/>
    <cellStyle name="_Расчет RAB_Лен и МОЭСК_с 2010 года_14.04.2009_со сглаж_version 3.0_без ФСК_BALANCE.WARM.2010.FACT(v1.0)" xfId="2084"/>
    <cellStyle name="_Расчет RAB_Лен и МОЭСК_с 2010 года_14.04.2009_со сглаж_version 3.0_без ФСК_BALANCE.WARM.2010.PLAN" xfId="2085"/>
    <cellStyle name="_Расчет RAB_Лен и МОЭСК_с 2010 года_14.04.2009_со сглаж_version 3.0_без ФСК_BALANCE.WARM.2011YEAR(v0.7)" xfId="2086"/>
    <cellStyle name="_Расчет RAB_Лен и МОЭСК_с 2010 года_14.04.2009_со сглаж_version 3.0_без ФСК_BALANCE.WARM.2011YEAR.NEW.UPDATE.SCHEME" xfId="2087"/>
    <cellStyle name="_Расчет RAB_Лен и МОЭСК_с 2010 года_14.04.2009_со сглаж_version 3.0_без ФСК_EE.2REK.P2011.4.78(v0.3)" xfId="2088"/>
    <cellStyle name="_Расчет RAB_Лен и МОЭСК_с 2010 года_14.04.2009_со сглаж_version 3.0_без ФСК_FORM910.2012(v1.1)" xfId="2089"/>
    <cellStyle name="_Расчет RAB_Лен и МОЭСК_с 2010 года_14.04.2009_со сглаж_version 3.0_без ФСК_INVEST.EE.PLAN.4.78(v0.1)" xfId="2090"/>
    <cellStyle name="_Расчет RAB_Лен и МОЭСК_с 2010 года_14.04.2009_со сглаж_version 3.0_без ФСК_INVEST.EE.PLAN.4.78(v0.3)" xfId="2091"/>
    <cellStyle name="_Расчет RAB_Лен и МОЭСК_с 2010 года_14.04.2009_со сглаж_version 3.0_без ФСК_INVEST.EE.PLAN.4.78(v1.0)" xfId="2092"/>
    <cellStyle name="_Расчет RAB_Лен и МОЭСК_с 2010 года_14.04.2009_со сглаж_version 3.0_без ФСК_INVEST.PLAN.4.78(v0.1)" xfId="2093"/>
    <cellStyle name="_Расчет RAB_Лен и МОЭСК_с 2010 года_14.04.2009_со сглаж_version 3.0_без ФСК_INVEST.WARM.PLAN.4.78(v0.1)" xfId="2094"/>
    <cellStyle name="_Расчет RAB_Лен и МОЭСК_с 2010 года_14.04.2009_со сглаж_version 3.0_без ФСК_INVEST_WARM_PLAN" xfId="2095"/>
    <cellStyle name="_Расчет RAB_Лен и МОЭСК_с 2010 года_14.04.2009_со сглаж_version 3.0_без ФСК_NADB.JNVLS.APTEKA.2011(v1.3.3)" xfId="2096"/>
    <cellStyle name="_Расчет RAB_Лен и МОЭСК_с 2010 года_14.04.2009_со сглаж_version 3.0_без ФСК_NADB.JNVLS.APTEKA.2011(v1.3.3)_46TE.2011(v1.0)" xfId="2097"/>
    <cellStyle name="_Расчет RAB_Лен и МОЭСК_с 2010 года_14.04.2009_со сглаж_version 3.0_без ФСК_NADB.JNVLS.APTEKA.2011(v1.3.3)_INDEX.STATION.2012(v1.0)_" xfId="2098"/>
    <cellStyle name="_Расчет RAB_Лен и МОЭСК_с 2010 года_14.04.2009_со сглаж_version 3.0_без ФСК_NADB.JNVLS.APTEKA.2011(v1.3.3)_INDEX.STATION.2012(v2.0)" xfId="2099"/>
    <cellStyle name="_Расчет RAB_Лен и МОЭСК_с 2010 года_14.04.2009_со сглаж_version 3.0_без ФСК_NADB.JNVLS.APTEKA.2011(v1.3.3)_INDEX.STATION.2012(v2.1)" xfId="2100"/>
    <cellStyle name="_Расчет RAB_Лен и МОЭСК_с 2010 года_14.04.2009_со сглаж_version 3.0_без ФСК_NADB.JNVLS.APTEKA.2011(v1.3.3)_TEPLO.PREDEL.2012.M(v1.1)_test" xfId="2101"/>
    <cellStyle name="_Расчет RAB_Лен и МОЭСК_с 2010 года_14.04.2009_со сглаж_version 3.0_без ФСК_NADB.JNVLS.APTEKA.2011(v1.3.4)" xfId="2102"/>
    <cellStyle name="_Расчет RAB_Лен и МОЭСК_с 2010 года_14.04.2009_со сглаж_version 3.0_без ФСК_NADB.JNVLS.APTEKA.2011(v1.3.4)_46TE.2011(v1.0)" xfId="2103"/>
    <cellStyle name="_Расчет RAB_Лен и МОЭСК_с 2010 года_14.04.2009_со сглаж_version 3.0_без ФСК_NADB.JNVLS.APTEKA.2011(v1.3.4)_INDEX.STATION.2012(v1.0)_" xfId="2104"/>
    <cellStyle name="_Расчет RAB_Лен и МОЭСК_с 2010 года_14.04.2009_со сглаж_version 3.0_без ФСК_NADB.JNVLS.APTEKA.2011(v1.3.4)_INDEX.STATION.2012(v2.0)" xfId="2105"/>
    <cellStyle name="_Расчет RAB_Лен и МОЭСК_с 2010 года_14.04.2009_со сглаж_version 3.0_без ФСК_NADB.JNVLS.APTEKA.2011(v1.3.4)_INDEX.STATION.2012(v2.1)" xfId="2106"/>
    <cellStyle name="_Расчет RAB_Лен и МОЭСК_с 2010 года_14.04.2009_со сглаж_version 3.0_без ФСК_NADB.JNVLS.APTEKA.2011(v1.3.4)_TEPLO.PREDEL.2012.M(v1.1)_test" xfId="2107"/>
    <cellStyle name="_Расчет RAB_Лен и МОЭСК_с 2010 года_14.04.2009_со сглаж_version 3.0_без ФСК_PASSPORT.TEPLO.PROIZV(v2.1)" xfId="2108"/>
    <cellStyle name="_Расчет RAB_Лен и МОЭСК_с 2010 года_14.04.2009_со сглаж_version 3.0_без ФСК_PR.PROG.WARM.NOTCOMBI.2012.2.16_v1.4(04.04.11) " xfId="139"/>
    <cellStyle name="_Расчет RAB_Лен и МОЭСК_с 2010 года_14.04.2009_со сглаж_version 3.0_без ФСК_PREDEL.JKH.UTV.2011(v1.0.1)" xfId="2109"/>
    <cellStyle name="_Расчет RAB_Лен и МОЭСК_с 2010 года_14.04.2009_со сглаж_version 3.0_без ФСК_PREDEL.JKH.UTV.2011(v1.0.1)_46TE.2011(v1.0)" xfId="2110"/>
    <cellStyle name="_Расчет RAB_Лен и МОЭСК_с 2010 года_14.04.2009_со сглаж_version 3.0_без ФСК_PREDEL.JKH.UTV.2011(v1.0.1)_INDEX.STATION.2012(v1.0)_" xfId="2111"/>
    <cellStyle name="_Расчет RAB_Лен и МОЭСК_с 2010 года_14.04.2009_со сглаж_version 3.0_без ФСК_PREDEL.JKH.UTV.2011(v1.0.1)_INDEX.STATION.2012(v2.0)" xfId="2112"/>
    <cellStyle name="_Расчет RAB_Лен и МОЭСК_с 2010 года_14.04.2009_со сглаж_version 3.0_без ФСК_PREDEL.JKH.UTV.2011(v1.0.1)_INDEX.STATION.2012(v2.1)" xfId="2113"/>
    <cellStyle name="_Расчет RAB_Лен и МОЭСК_с 2010 года_14.04.2009_со сглаж_version 3.0_без ФСК_PREDEL.JKH.UTV.2011(v1.0.1)_TEPLO.PREDEL.2012.M(v1.1)_test" xfId="2114"/>
    <cellStyle name="_Расчет RAB_Лен и МОЭСК_с 2010 года_14.04.2009_со сглаж_version 3.0_без ФСК_PREDEL.JKH.UTV.2011(v1.1)" xfId="2115"/>
    <cellStyle name="_Расчет RAB_Лен и МОЭСК_с 2010 года_14.04.2009_со сглаж_version 3.0_без ФСК_REP.BLR.2012(v1.0)" xfId="2116"/>
    <cellStyle name="_Расчет RAB_Лен и МОЭСК_с 2010 года_14.04.2009_со сглаж_version 3.0_без ФСК_TEPLO.PREDEL.2012.M(v1.1)" xfId="2117"/>
    <cellStyle name="_Расчет RAB_Лен и МОЭСК_с 2010 года_14.04.2009_со сглаж_version 3.0_без ФСК_TEST.TEMPLATE" xfId="2118"/>
    <cellStyle name="_Расчет RAB_Лен и МОЭСК_с 2010 года_14.04.2009_со сглаж_version 3.0_без ФСК_UPDATE.46EE.2011.TO.1.1" xfId="2119"/>
    <cellStyle name="_Расчет RAB_Лен и МОЭСК_с 2010 года_14.04.2009_со сглаж_version 3.0_без ФСК_UPDATE.46TE.2011.TO.1.1" xfId="2120"/>
    <cellStyle name="_Расчет RAB_Лен и МОЭСК_с 2010 года_14.04.2009_со сглаж_version 3.0_без ФСК_UPDATE.46TE.2011.TO.1.2" xfId="2121"/>
    <cellStyle name="_Расчет RAB_Лен и МОЭСК_с 2010 года_14.04.2009_со сглаж_version 3.0_без ФСК_UPDATE.BALANCE.WARM.2011YEAR.TO.1.1" xfId="2122"/>
    <cellStyle name="_Расчет RAB_Лен и МОЭСК_с 2010 года_14.04.2009_со сглаж_version 3.0_без ФСК_UPDATE.BALANCE.WARM.2011YEAR.TO.1.1_46TE.2011(v1.0)" xfId="2123"/>
    <cellStyle name="_Расчет RAB_Лен и МОЭСК_с 2010 года_14.04.2009_со сглаж_version 3.0_без ФСК_UPDATE.BALANCE.WARM.2011YEAR.TO.1.1_INDEX.STATION.2012(v1.0)_" xfId="2124"/>
    <cellStyle name="_Расчет RAB_Лен и МОЭСК_с 2010 года_14.04.2009_со сглаж_version 3.0_без ФСК_UPDATE.BALANCE.WARM.2011YEAR.TO.1.1_INDEX.STATION.2012(v2.0)" xfId="2125"/>
    <cellStyle name="_Расчет RAB_Лен и МОЭСК_с 2010 года_14.04.2009_со сглаж_version 3.0_без ФСК_UPDATE.BALANCE.WARM.2011YEAR.TO.1.1_INDEX.STATION.2012(v2.1)" xfId="2126"/>
    <cellStyle name="_Расчет RAB_Лен и МОЭСК_с 2010 года_14.04.2009_со сглаж_version 3.0_без ФСК_UPDATE.BALANCE.WARM.2011YEAR.TO.1.1_OREP.KU.2011.MONTHLY.02(v1.1)" xfId="2127"/>
    <cellStyle name="_Расчет RAB_Лен и МОЭСК_с 2010 года_14.04.2009_со сглаж_version 3.0_без ФСК_UPDATE.BALANCE.WARM.2011YEAR.TO.1.1_TEPLO.PREDEL.2012.M(v1.1)_test" xfId="2128"/>
    <cellStyle name="_Расчет RAB_Лен и МОЭСК_с 2010 года_14.04.2009_со сглаж_version 3.0_без ФСК_UPDATE.NADB.JNVLS.APTEKA.2011.TO.1.3.4" xfId="2129"/>
    <cellStyle name="_Расчет RAB_Лен и МОЭСК_с 2010 года_14.04.2009_со сглаж_version 3.0_без ФСК_Книга2_PR.PROG.WARM.NOTCOMBI.2012.2.16_v1.4(04.04.11) " xfId="140"/>
    <cellStyle name="_Расчет амортизационных отчислений на 2009 г( март 2009) (2)" xfId="2130"/>
    <cellStyle name="_Расш. доп. инф. (на 31.12.2005г.)" xfId="2131"/>
    <cellStyle name="_Расшифровка забаланс статей (на 30.06.2005г.)" xfId="2132"/>
    <cellStyle name="_Расшифровка забаланса (на 31.12.2005г.)" xfId="2133"/>
    <cellStyle name="_Расшифровка ОПУ-форма 2 (за год 2005г.)" xfId="2134"/>
    <cellStyle name="_Расшифровка статей баланса (на 30.06.2005г.)" xfId="2135"/>
    <cellStyle name="_расшифровка ф. 2" xfId="2136"/>
    <cellStyle name="_Сб-macro 2020" xfId="248"/>
    <cellStyle name="_Свод бюджетов за 5 м-цев" xfId="2137"/>
    <cellStyle name="_Свод вариант с расц ДМТС_07 03" xfId="2138"/>
    <cellStyle name="_Свод инвестиций_13.01" xfId="2139"/>
    <cellStyle name="_Свод по ИПР (2)" xfId="2140"/>
    <cellStyle name="_Свод по ИПР (2)_Новая инструкция1_фст" xfId="2141"/>
    <cellStyle name="_Свод форматов_БДДС" xfId="2142"/>
    <cellStyle name="_слайд КВ 2006" xfId="249"/>
    <cellStyle name="_Справочник затрат_ЛХ_20.10.05" xfId="2143"/>
    <cellStyle name="_справочник и форма ДДС 24.08.09" xfId="2144"/>
    <cellStyle name="_Таблица 5 за 2009 + приложения (24 марта09)" xfId="2145"/>
    <cellStyle name="_Таблица 5 за 2010 + Инвестпрограмма 2010 (помесчячно)+ выбытие ОС    30.03.2009" xfId="2146"/>
    <cellStyle name="_Таблица соответствия ЕПС и ТВ 060610" xfId="2147"/>
    <cellStyle name="_Таблица соответствия ЕПС и ТВ МСФО PL" xfId="2148"/>
    <cellStyle name="_таблицы для расчетов28-04-08_2006-2009_прибыль корр_по ИА" xfId="2149"/>
    <cellStyle name="_таблицы для расчетов28-04-08_2006-2009_прибыль корр_по ИА_Новая инструкция1_фст" xfId="2150"/>
    <cellStyle name="_таблицы для расчетов28-04-08_2006-2009с ИА" xfId="2151"/>
    <cellStyle name="_таблицы для расчетов28-04-08_2006-2009с ИА_Новая инструкция1_фст" xfId="2152"/>
    <cellStyle name="_ТАБЛИЦЫ_РАССЫЛКА_4" xfId="2153"/>
    <cellStyle name="_Форма 2 - предложенная аудиторами" xfId="2154"/>
    <cellStyle name="_Форма 6  РТК.xls(отчет по Адр пр. ЛО)" xfId="2155"/>
    <cellStyle name="_Форма 6  РТК.xls(отчет по Адр пр. ЛО)_Новая инструкция1_фст" xfId="2156"/>
    <cellStyle name="_Формат БДДС_061020_sent" xfId="2157"/>
    <cellStyle name="_Формат разбивки по МРСК_РСК" xfId="2158"/>
    <cellStyle name="_Формат разбивки по МРСК_РСК_Новая инструкция1_фст" xfId="2159"/>
    <cellStyle name="_Формат_для Согласования" xfId="2160"/>
    <cellStyle name="_Формат_для Согласования_Новая инструкция1_фст" xfId="2161"/>
    <cellStyle name="_Формуляры форм ручного ввода" xfId="250"/>
    <cellStyle name="_Формы - утверждено на СД" xfId="251"/>
    <cellStyle name="_Формы - утверждено на СД 10" xfId="2162"/>
    <cellStyle name="_Формы - утверждено на СД 11" xfId="2163"/>
    <cellStyle name="_Формы - утверждено на СД 12" xfId="2164"/>
    <cellStyle name="_Формы - утверждено на СД 13" xfId="2165"/>
    <cellStyle name="_Формы - утверждено на СД 14" xfId="2166"/>
    <cellStyle name="_Формы - утверждено на СД 15" xfId="2167"/>
    <cellStyle name="_Формы - утверждено на СД 16" xfId="2168"/>
    <cellStyle name="_Формы - утверждено на СД 17" xfId="2169"/>
    <cellStyle name="_Формы - утверждено на СД 18" xfId="2170"/>
    <cellStyle name="_Формы - утверждено на СД 2" xfId="252"/>
    <cellStyle name="_Формы - утверждено на СД 3" xfId="2171"/>
    <cellStyle name="_Формы - утверждено на СД 4" xfId="2172"/>
    <cellStyle name="_Формы - утверждено на СД 5" xfId="2173"/>
    <cellStyle name="_Формы - утверждено на СД 6" xfId="2174"/>
    <cellStyle name="_Формы - утверждено на СД 7" xfId="2175"/>
    <cellStyle name="_Формы - утверждено на СД 8" xfId="2176"/>
    <cellStyle name="_Формы - утверждено на СД 9" xfId="2177"/>
    <cellStyle name="_Формы - утверждено на СД_Лист3" xfId="253"/>
    <cellStyle name="_Формы 2 уровня ЗСМК баз." xfId="254"/>
    <cellStyle name="_Формы 2 уровня ЗСМК баз. 10" xfId="2178"/>
    <cellStyle name="_Формы 2 уровня ЗСМК баз. 11" xfId="2179"/>
    <cellStyle name="_Формы 2 уровня ЗСМК баз. 12" xfId="2180"/>
    <cellStyle name="_Формы 2 уровня ЗСМК баз. 13" xfId="2181"/>
    <cellStyle name="_Формы 2 уровня ЗСМК баз. 14" xfId="2182"/>
    <cellStyle name="_Формы 2 уровня ЗСМК баз. 15" xfId="2183"/>
    <cellStyle name="_Формы 2 уровня ЗСМК баз. 16" xfId="2184"/>
    <cellStyle name="_Формы 2 уровня ЗСМК баз. 17" xfId="2185"/>
    <cellStyle name="_Формы 2 уровня ЗСМК баз. 18" xfId="2186"/>
    <cellStyle name="_Формы 2 уровня ЗСМК баз. 2" xfId="255"/>
    <cellStyle name="_Формы 2 уровня ЗСМК баз. 3" xfId="2187"/>
    <cellStyle name="_Формы 2 уровня ЗСМК баз. 4" xfId="2188"/>
    <cellStyle name="_Формы 2 уровня ЗСМК баз. 5" xfId="2189"/>
    <cellStyle name="_Формы 2 уровня ЗСМК баз. 6" xfId="2190"/>
    <cellStyle name="_Формы 2 уровня ЗСМК баз. 7" xfId="2191"/>
    <cellStyle name="_Формы 2 уровня ЗСМК баз. 8" xfId="2192"/>
    <cellStyle name="_Формы 2 уровня ЗСМК баз. 9" xfId="2193"/>
    <cellStyle name="_Формы 2 уровня ЗСМК баз._Лист3" xfId="256"/>
    <cellStyle name="_Формы 2 уровня ЗСМК баз.15.11 от Паньшина." xfId="257"/>
    <cellStyle name="_Формы 2 уровня ЗСМК баз.15.11 от Паньшина. 10" xfId="2194"/>
    <cellStyle name="_Формы 2 уровня ЗСМК баз.15.11 от Паньшина. 11" xfId="2195"/>
    <cellStyle name="_Формы 2 уровня ЗСМК баз.15.11 от Паньшина. 12" xfId="2196"/>
    <cellStyle name="_Формы 2 уровня ЗСМК баз.15.11 от Паньшина. 13" xfId="2197"/>
    <cellStyle name="_Формы 2 уровня ЗСМК баз.15.11 от Паньшина. 14" xfId="2198"/>
    <cellStyle name="_Формы 2 уровня ЗСМК баз.15.11 от Паньшина. 15" xfId="2199"/>
    <cellStyle name="_Формы 2 уровня ЗСМК баз.15.11 от Паньшина. 16" xfId="2200"/>
    <cellStyle name="_Формы 2 уровня ЗСМК баз.15.11 от Паньшина. 17" xfId="2201"/>
    <cellStyle name="_Формы 2 уровня ЗСМК баз.15.11 от Паньшина. 18" xfId="2202"/>
    <cellStyle name="_Формы 2 уровня ЗСМК баз.15.11 от Паньшина. 2" xfId="258"/>
    <cellStyle name="_Формы 2 уровня ЗСМК баз.15.11 от Паньшина. 3" xfId="2203"/>
    <cellStyle name="_Формы 2 уровня ЗСМК баз.15.11 от Паньшина. 4" xfId="2204"/>
    <cellStyle name="_Формы 2 уровня ЗСМК баз.15.11 от Паньшина. 5" xfId="2205"/>
    <cellStyle name="_Формы 2 уровня ЗСМК баз.15.11 от Паньшина. 6" xfId="2206"/>
    <cellStyle name="_Формы 2 уровня ЗСМК баз.15.11 от Паньшина. 7" xfId="2207"/>
    <cellStyle name="_Формы 2 уровня ЗСМК баз.15.11 от Паньшина. 8" xfId="2208"/>
    <cellStyle name="_Формы 2 уровня ЗСМК баз.15.11 от Паньшина. 9" xfId="2209"/>
    <cellStyle name="_Формы 2 уровня ЗСМК баз.15.11 от Паньшина._Лист3" xfId="259"/>
    <cellStyle name="_Формы 2 уровня(баз)" xfId="260"/>
    <cellStyle name="_Формы 2 уровня(баз) 10" xfId="2210"/>
    <cellStyle name="_Формы 2 уровня(баз) 11" xfId="2211"/>
    <cellStyle name="_Формы 2 уровня(баз) 12" xfId="2212"/>
    <cellStyle name="_Формы 2 уровня(баз) 13" xfId="2213"/>
    <cellStyle name="_Формы 2 уровня(баз) 14" xfId="2214"/>
    <cellStyle name="_Формы 2 уровня(баз) 15" xfId="2215"/>
    <cellStyle name="_Формы 2 уровня(баз) 16" xfId="2216"/>
    <cellStyle name="_Формы 2 уровня(баз) 17" xfId="2217"/>
    <cellStyle name="_Формы 2 уровня(баз) 18" xfId="2218"/>
    <cellStyle name="_Формы 2 уровня(баз) 2" xfId="261"/>
    <cellStyle name="_Формы 2 уровня(баз) 3" xfId="2219"/>
    <cellStyle name="_Формы 2 уровня(баз) 4" xfId="2220"/>
    <cellStyle name="_Формы 2 уровня(баз) 5" xfId="2221"/>
    <cellStyle name="_Формы 2 уровня(баз) 6" xfId="2222"/>
    <cellStyle name="_Формы 2 уровня(баз) 7" xfId="2223"/>
    <cellStyle name="_Формы 2 уровня(баз) 8" xfId="2224"/>
    <cellStyle name="_Формы 2 уровня(баз) 9" xfId="2225"/>
    <cellStyle name="_Формы 2 уровня(баз)_Лист3" xfId="262"/>
    <cellStyle name="_Формы 2 уровня(баз)СД" xfId="263"/>
    <cellStyle name="_Формы 2 уровня(баз)СД 10" xfId="2226"/>
    <cellStyle name="_Формы 2 уровня(баз)СД 11" xfId="2227"/>
    <cellStyle name="_Формы 2 уровня(баз)СД 12" xfId="2228"/>
    <cellStyle name="_Формы 2 уровня(баз)СД 13" xfId="2229"/>
    <cellStyle name="_Формы 2 уровня(баз)СД 14" xfId="2230"/>
    <cellStyle name="_Формы 2 уровня(баз)СД 15" xfId="2231"/>
    <cellStyle name="_Формы 2 уровня(баз)СД 16" xfId="2232"/>
    <cellStyle name="_Формы 2 уровня(баз)СД 17" xfId="2233"/>
    <cellStyle name="_Формы 2 уровня(баз)СД 18" xfId="2234"/>
    <cellStyle name="_Формы 2 уровня(баз)СД 2" xfId="264"/>
    <cellStyle name="_Формы 2 уровня(баз)СД 3" xfId="2235"/>
    <cellStyle name="_Формы 2 уровня(баз)СД 4" xfId="2236"/>
    <cellStyle name="_Формы 2 уровня(баз)СД 5" xfId="2237"/>
    <cellStyle name="_Формы 2 уровня(баз)СД 6" xfId="2238"/>
    <cellStyle name="_Формы 2 уровня(баз)СД 7" xfId="2239"/>
    <cellStyle name="_Формы 2 уровня(баз)СД 8" xfId="2240"/>
    <cellStyle name="_Формы 2 уровня(баз)СД 9" xfId="2241"/>
    <cellStyle name="_Формы 2 уровня(баз)СД_Лист3" xfId="265"/>
    <cellStyle name="_ХХХ Прил 2 Формы бюджетных документов 2007" xfId="2242"/>
    <cellStyle name="_ЧГРЭС_Заявка на корр бюджета от 26.05.09 - ОГК3 не согласовало" xfId="2243"/>
    <cellStyle name="_экон.форм-т ВО 1 с разбивкой" xfId="2244"/>
    <cellStyle name="_экон.форм-т ВО 1 с разбивкой_Новая инструкция1_фст" xfId="2245"/>
    <cellStyle name="’К‰Э [0.00]" xfId="2246"/>
    <cellStyle name="’К‰Э [0.00] 2" xfId="2247"/>
    <cellStyle name="”€ќђќ‘ћ‚›‰" xfId="266"/>
    <cellStyle name="”€ќђќ‘ћ‚›‰ 2" xfId="2248"/>
    <cellStyle name="”€ќђќ‘ћ‚›‰ 3" xfId="2249"/>
    <cellStyle name="”€љ‘€ђћ‚ђќќ›‰" xfId="267"/>
    <cellStyle name="”€љ‘€ђћ‚ђќќ›‰ 2" xfId="2250"/>
    <cellStyle name="”€љ‘€ђћ‚ђќќ›‰ 3" xfId="2251"/>
    <cellStyle name="”ќђќ‘ћ‚›‰" xfId="11"/>
    <cellStyle name="”ќђќ‘ћ‚›‰ 2" xfId="12"/>
    <cellStyle name="”ќђќ‘ћ‚›‰ 2 2" xfId="13"/>
    <cellStyle name="”ќђќ‘ћ‚›‰ 2 3" xfId="14"/>
    <cellStyle name="”ќђќ‘ћ‚›‰ 3" xfId="15"/>
    <cellStyle name="”ќђќ‘ћ‚›‰ 4" xfId="16"/>
    <cellStyle name="”ќђќ‘ћ‚›‰ 5" xfId="17"/>
    <cellStyle name="”ќђќ‘ћ‚›‰ 6" xfId="18"/>
    <cellStyle name="”ќђќ‘ћ‚›‰ 7" xfId="19"/>
    <cellStyle name="”ќђќ‘ћ‚›‰ 8" xfId="20"/>
    <cellStyle name="”ќђќ‘ћ‚›‰ 9" xfId="21"/>
    <cellStyle name="”ќђќ‘ћ‚›‰_СТАНЦИИ_2011_БП" xfId="2252"/>
    <cellStyle name="”љ‘ђћ‚ђќќ›‰" xfId="22"/>
    <cellStyle name="”љ‘ђћ‚ђќќ›‰ 2" xfId="23"/>
    <cellStyle name="”љ‘ђћ‚ђќќ›‰ 2 2" xfId="24"/>
    <cellStyle name="”љ‘ђћ‚ђќќ›‰ 2 3" xfId="25"/>
    <cellStyle name="”љ‘ђћ‚ђќќ›‰ 3" xfId="26"/>
    <cellStyle name="”љ‘ђћ‚ђќќ›‰ 4" xfId="27"/>
    <cellStyle name="”љ‘ђћ‚ђќќ›‰ 5" xfId="28"/>
    <cellStyle name="”љ‘ђћ‚ђќќ›‰ 6" xfId="29"/>
    <cellStyle name="”љ‘ђћ‚ђќќ›‰ 7" xfId="30"/>
    <cellStyle name="”љ‘ђћ‚ђќќ›‰ 8" xfId="31"/>
    <cellStyle name="”љ‘ђћ‚ђќќ›‰ 9" xfId="32"/>
    <cellStyle name="”љ‘ђћ‚ђќќ›‰_СТАНЦИИ_2011_БП" xfId="2253"/>
    <cellStyle name="„…ќ…†ќ›‰" xfId="33"/>
    <cellStyle name="„…ќ…†ќ›‰ 2" xfId="34"/>
    <cellStyle name="„…ќ…†ќ›‰ 2 2" xfId="35"/>
    <cellStyle name="„…ќ…†ќ›‰ 2 3" xfId="36"/>
    <cellStyle name="„…ќ…†ќ›‰ 3" xfId="37"/>
    <cellStyle name="„…ќ…†ќ›‰ 4" xfId="38"/>
    <cellStyle name="„…ќ…†ќ›‰ 5" xfId="39"/>
    <cellStyle name="„…ќ…†ќ›‰ 6" xfId="40"/>
    <cellStyle name="„…ќ…†ќ›‰ 7" xfId="41"/>
    <cellStyle name="„…ќ…†ќ›‰ 8" xfId="42"/>
    <cellStyle name="„…ќ…†ќ›‰ 9" xfId="43"/>
    <cellStyle name="„…ќ…†ќ›‰_СТАНЦИИ_2011_БП" xfId="2254"/>
    <cellStyle name="„ђ’ђ" xfId="268"/>
    <cellStyle name="„ђ’ђ 10" xfId="2255"/>
    <cellStyle name="„ђ’ђ 11" xfId="2256"/>
    <cellStyle name="„ђ’ђ 12" xfId="2257"/>
    <cellStyle name="„ђ’ђ 13" xfId="2258"/>
    <cellStyle name="„ђ’ђ 14" xfId="2259"/>
    <cellStyle name="„ђ’ђ 15" xfId="2260"/>
    <cellStyle name="„ђ’ђ 16" xfId="2261"/>
    <cellStyle name="„ђ’ђ 17" xfId="2262"/>
    <cellStyle name="„ђ’ђ 18" xfId="2263"/>
    <cellStyle name="„ђ’ђ 2" xfId="269"/>
    <cellStyle name="„ђ’ђ 3" xfId="2264"/>
    <cellStyle name="„ђ’ђ 4" xfId="2265"/>
    <cellStyle name="„ђ’ђ 5" xfId="2266"/>
    <cellStyle name="„ђ’ђ 6" xfId="2267"/>
    <cellStyle name="„ђ’ђ 7" xfId="2268"/>
    <cellStyle name="„ђ’ђ 8" xfId="2269"/>
    <cellStyle name="„ђ’ђ 9" xfId="2270"/>
    <cellStyle name="€’ћѓћ‚›‰" xfId="270"/>
    <cellStyle name="€’ћѓћ‚›‰ 2" xfId="2271"/>
    <cellStyle name="€’ћѓћ‚›‰ 3" xfId="2272"/>
    <cellStyle name="=C:\WINNT35\SYSTEM32\COMMAND.COM" xfId="2273"/>
    <cellStyle name="=C:\WINNT35\SYSTEM32\COMMAND.COM 2" xfId="2274"/>
    <cellStyle name="=C:\WINNT35\SYSTEM32\COMMAND.COM 2 2" xfId="2275"/>
    <cellStyle name="=C:\WINNT35\SYSTEM32\COMMAND.COM 2_прил_1_ Формат БП 2012" xfId="2276"/>
    <cellStyle name="=C:\WINNT35\SYSTEM32\COMMAND.COM_6.1-топл_расход" xfId="2277"/>
    <cellStyle name="=D:\WINNT\SYSTEM32\COMMAND.COM" xfId="271"/>
    <cellStyle name="=D:\WINNT\SYSTEM32\COMMAND.COM 10" xfId="2278"/>
    <cellStyle name="=D:\WINNT\SYSTEM32\COMMAND.COM 11" xfId="2279"/>
    <cellStyle name="=D:\WINNT\SYSTEM32\COMMAND.COM 12" xfId="2280"/>
    <cellStyle name="=D:\WINNT\SYSTEM32\COMMAND.COM 13" xfId="2281"/>
    <cellStyle name="=D:\WINNT\SYSTEM32\COMMAND.COM 14" xfId="2282"/>
    <cellStyle name="=D:\WINNT\SYSTEM32\COMMAND.COM 15" xfId="2283"/>
    <cellStyle name="=D:\WINNT\SYSTEM32\COMMAND.COM 16" xfId="2284"/>
    <cellStyle name="=D:\WINNT\SYSTEM32\COMMAND.COM 17" xfId="2285"/>
    <cellStyle name="=D:\WINNT\SYSTEM32\COMMAND.COM 18" xfId="2286"/>
    <cellStyle name="=D:\WINNT\SYSTEM32\COMMAND.COM 19" xfId="2287"/>
    <cellStyle name="=D:\WINNT\SYSTEM32\COMMAND.COM 2" xfId="272"/>
    <cellStyle name="=D:\WINNT\SYSTEM32\COMMAND.COM 3" xfId="273"/>
    <cellStyle name="=D:\WINNT\SYSTEM32\COMMAND.COM 4" xfId="2288"/>
    <cellStyle name="=D:\WINNT\SYSTEM32\COMMAND.COM 5" xfId="2289"/>
    <cellStyle name="=D:\WINNT\SYSTEM32\COMMAND.COM 6" xfId="2290"/>
    <cellStyle name="=D:\WINNT\SYSTEM32\COMMAND.COM 7" xfId="2291"/>
    <cellStyle name="=D:\WINNT\SYSTEM32\COMMAND.COM 8" xfId="2292"/>
    <cellStyle name="=D:\WINNT\SYSTEM32\COMMAND.COM 9" xfId="2293"/>
    <cellStyle name="=D:\WINNT\SYSTEM32\COMMAND.COM_Лист3" xfId="274"/>
    <cellStyle name="‡ђѓћ‹ћ‚ћљ1" xfId="44"/>
    <cellStyle name="‡ђѓћ‹ћ‚ћљ1 2" xfId="2294"/>
    <cellStyle name="‡ђѓћ‹ћ‚ћљ1 2 2" xfId="2295"/>
    <cellStyle name="‡ђѓћ‹ћ‚ћљ1 3" xfId="2296"/>
    <cellStyle name="‡ђѓћ‹ћ‚ћљ1_СТАНЦИИ_2011_БП" xfId="2297"/>
    <cellStyle name="‡ђѓћ‹ћ‚ћљ2" xfId="45"/>
    <cellStyle name="‡ђѓћ‹ћ‚ћљ2 2" xfId="2298"/>
    <cellStyle name="‡ђѓћ‹ћ‚ћљ2 2 2" xfId="2299"/>
    <cellStyle name="‡ђѓћ‹ћ‚ћљ2 3" xfId="2300"/>
    <cellStyle name="‡ђѓћ‹ћ‚ћљ2_СТАНЦИИ_2011_БП" xfId="2301"/>
    <cellStyle name="’ћѓћ‚›‰" xfId="46"/>
    <cellStyle name="’ћѓћ‚›‰ 2" xfId="2302"/>
    <cellStyle name="’ћѓћ‚›‰ 2 2" xfId="2303"/>
    <cellStyle name="’ћѓћ‚›‰ 3" xfId="2304"/>
    <cellStyle name="’ћѓћ‚›‰_6.1-топл_расход" xfId="2305"/>
    <cellStyle name="0,00;0;" xfId="2306"/>
    <cellStyle name="0,00;0; 2" xfId="2307"/>
    <cellStyle name="0,00;0; 2 2" xfId="2308"/>
    <cellStyle name="0,00;0; 2_прил_1_ Формат БП 2012" xfId="2309"/>
    <cellStyle name="0,00;0;_СТАНЦИИ_2011_БП" xfId="2310"/>
    <cellStyle name="000" xfId="275"/>
    <cellStyle name="1Normal" xfId="276"/>
    <cellStyle name="1Outputbox1" xfId="277"/>
    <cellStyle name="1Outputbox2" xfId="278"/>
    <cellStyle name="1Outputheader" xfId="279"/>
    <cellStyle name="1Outputheader 10" xfId="2311"/>
    <cellStyle name="1Outputheader 11" xfId="2312"/>
    <cellStyle name="1Outputheader 12" xfId="2313"/>
    <cellStyle name="1Outputheader 13" xfId="2314"/>
    <cellStyle name="1Outputheader 14" xfId="2315"/>
    <cellStyle name="1Outputheader 15" xfId="2316"/>
    <cellStyle name="1Outputheader 16" xfId="2317"/>
    <cellStyle name="1Outputheader 17" xfId="2318"/>
    <cellStyle name="1Outputheader 18" xfId="2319"/>
    <cellStyle name="1Outputheader 2" xfId="280"/>
    <cellStyle name="1Outputheader 3" xfId="2320"/>
    <cellStyle name="1Outputheader 4" xfId="2321"/>
    <cellStyle name="1Outputheader 5" xfId="2322"/>
    <cellStyle name="1Outputheader 6" xfId="2323"/>
    <cellStyle name="1Outputheader 7" xfId="2324"/>
    <cellStyle name="1Outputheader 8" xfId="2325"/>
    <cellStyle name="1Outputheader 9" xfId="2326"/>
    <cellStyle name="1Outputheader2" xfId="281"/>
    <cellStyle name="1Outputsubtitle" xfId="282"/>
    <cellStyle name="1Outputsubtitle 10" xfId="2327"/>
    <cellStyle name="1Outputsubtitle 11" xfId="2328"/>
    <cellStyle name="1Outputsubtitle 12" xfId="2329"/>
    <cellStyle name="1Outputsubtitle 13" xfId="2330"/>
    <cellStyle name="1Outputsubtitle 14" xfId="2331"/>
    <cellStyle name="1Outputsubtitle 15" xfId="2332"/>
    <cellStyle name="1Outputsubtitle 16" xfId="2333"/>
    <cellStyle name="1Outputsubtitle 17" xfId="2334"/>
    <cellStyle name="1Outputsubtitle 18" xfId="2335"/>
    <cellStyle name="1Outputsubtitle 2" xfId="283"/>
    <cellStyle name="1Outputsubtitle 3" xfId="2336"/>
    <cellStyle name="1Outputsubtitle 4" xfId="2337"/>
    <cellStyle name="1Outputsubtitle 5" xfId="2338"/>
    <cellStyle name="1Outputsubtitle 6" xfId="2339"/>
    <cellStyle name="1Outputsubtitle 7" xfId="2340"/>
    <cellStyle name="1Outputsubtitle 8" xfId="2341"/>
    <cellStyle name="1Outputsubtitle 9" xfId="2342"/>
    <cellStyle name="1Outputtitle" xfId="284"/>
    <cellStyle name="1Outputtitle 10" xfId="2343"/>
    <cellStyle name="1Outputtitle 11" xfId="2344"/>
    <cellStyle name="1Outputtitle 12" xfId="2345"/>
    <cellStyle name="1Outputtitle 13" xfId="2346"/>
    <cellStyle name="1Outputtitle 14" xfId="2347"/>
    <cellStyle name="1Outputtitle 15" xfId="2348"/>
    <cellStyle name="1Outputtitle 16" xfId="2349"/>
    <cellStyle name="1Outputtitle 17" xfId="2350"/>
    <cellStyle name="1Outputtitle 18" xfId="2351"/>
    <cellStyle name="1Outputtitle 2" xfId="285"/>
    <cellStyle name="1Outputtitle 3" xfId="2352"/>
    <cellStyle name="1Outputtitle 4" xfId="2353"/>
    <cellStyle name="1Outputtitle 5" xfId="2354"/>
    <cellStyle name="1Outputtitle 6" xfId="2355"/>
    <cellStyle name="1Outputtitle 7" xfId="2356"/>
    <cellStyle name="1Outputtitle 8" xfId="2357"/>
    <cellStyle name="1Outputtitle 9" xfId="2358"/>
    <cellStyle name="1Profileheader" xfId="286"/>
    <cellStyle name="1Profileheader 10" xfId="2359"/>
    <cellStyle name="1Profileheader 11" xfId="2360"/>
    <cellStyle name="1Profileheader 12" xfId="2361"/>
    <cellStyle name="1Profileheader 13" xfId="2362"/>
    <cellStyle name="1Profileheader 14" xfId="2363"/>
    <cellStyle name="1Profileheader 15" xfId="2364"/>
    <cellStyle name="1Profileheader 16" xfId="2365"/>
    <cellStyle name="1Profileheader 17" xfId="2366"/>
    <cellStyle name="1Profileheader 18" xfId="2367"/>
    <cellStyle name="1Profileheader 2" xfId="287"/>
    <cellStyle name="1Profileheader 3" xfId="2368"/>
    <cellStyle name="1Profileheader 4" xfId="2369"/>
    <cellStyle name="1Profileheader 5" xfId="2370"/>
    <cellStyle name="1Profileheader 6" xfId="2371"/>
    <cellStyle name="1Profileheader 7" xfId="2372"/>
    <cellStyle name="1Profileheader 8" xfId="2373"/>
    <cellStyle name="1Profileheader 9" xfId="2374"/>
    <cellStyle name="1Profilelowerbox" xfId="288"/>
    <cellStyle name="1Profilelowerbox 10" xfId="2375"/>
    <cellStyle name="1Profilelowerbox 11" xfId="2376"/>
    <cellStyle name="1Profilelowerbox 12" xfId="2377"/>
    <cellStyle name="1Profilelowerbox 13" xfId="2378"/>
    <cellStyle name="1Profilelowerbox 14" xfId="2379"/>
    <cellStyle name="1Profilelowerbox 15" xfId="2380"/>
    <cellStyle name="1Profilelowerbox 16" xfId="2381"/>
    <cellStyle name="1Profilelowerbox 17" xfId="2382"/>
    <cellStyle name="1Profilelowerbox 18" xfId="2383"/>
    <cellStyle name="1Profilelowerbox 2" xfId="289"/>
    <cellStyle name="1Profilelowerbox 3" xfId="2384"/>
    <cellStyle name="1Profilelowerbox 4" xfId="2385"/>
    <cellStyle name="1Profilelowerbox 5" xfId="2386"/>
    <cellStyle name="1Profilelowerbox 6" xfId="2387"/>
    <cellStyle name="1Profilelowerbox 7" xfId="2388"/>
    <cellStyle name="1Profilelowerbox 8" xfId="2389"/>
    <cellStyle name="1Profilelowerbox 9" xfId="2390"/>
    <cellStyle name="1Profilesubheader" xfId="290"/>
    <cellStyle name="1Profilesubheader 10" xfId="2391"/>
    <cellStyle name="1Profilesubheader 11" xfId="2392"/>
    <cellStyle name="1Profilesubheader 12" xfId="2393"/>
    <cellStyle name="1Profilesubheader 13" xfId="2394"/>
    <cellStyle name="1Profilesubheader 14" xfId="2395"/>
    <cellStyle name="1Profilesubheader 15" xfId="2396"/>
    <cellStyle name="1Profilesubheader 16" xfId="2397"/>
    <cellStyle name="1Profilesubheader 17" xfId="2398"/>
    <cellStyle name="1Profilesubheader 18" xfId="2399"/>
    <cellStyle name="1Profilesubheader 2" xfId="291"/>
    <cellStyle name="1Profilesubheader 3" xfId="2400"/>
    <cellStyle name="1Profilesubheader 4" xfId="2401"/>
    <cellStyle name="1Profilesubheader 5" xfId="2402"/>
    <cellStyle name="1Profilesubheader 6" xfId="2403"/>
    <cellStyle name="1Profilesubheader 7" xfId="2404"/>
    <cellStyle name="1Profilesubheader 8" xfId="2405"/>
    <cellStyle name="1Profilesubheader 9" xfId="2406"/>
    <cellStyle name="1Profiletitle" xfId="292"/>
    <cellStyle name="1Profiletitle 10" xfId="2407"/>
    <cellStyle name="1Profiletitle 11" xfId="2408"/>
    <cellStyle name="1Profiletitle 12" xfId="2409"/>
    <cellStyle name="1Profiletitle 13" xfId="2410"/>
    <cellStyle name="1Profiletitle 14" xfId="2411"/>
    <cellStyle name="1Profiletitle 15" xfId="2412"/>
    <cellStyle name="1Profiletitle 16" xfId="2413"/>
    <cellStyle name="1Profiletitle 17" xfId="2414"/>
    <cellStyle name="1Profiletitle 18" xfId="2415"/>
    <cellStyle name="1Profiletitle 2" xfId="293"/>
    <cellStyle name="1Profiletitle 3" xfId="2416"/>
    <cellStyle name="1Profiletitle 4" xfId="2417"/>
    <cellStyle name="1Profiletitle 5" xfId="2418"/>
    <cellStyle name="1Profiletitle 6" xfId="2419"/>
    <cellStyle name="1Profiletitle 7" xfId="2420"/>
    <cellStyle name="1Profiletitle 8" xfId="2421"/>
    <cellStyle name="1Profiletitle 9" xfId="2422"/>
    <cellStyle name="1Profiletopbox" xfId="294"/>
    <cellStyle name="1Profiletopbox 10" xfId="2423"/>
    <cellStyle name="1Profiletopbox 11" xfId="2424"/>
    <cellStyle name="1Profiletopbox 12" xfId="2425"/>
    <cellStyle name="1Profiletopbox 13" xfId="2426"/>
    <cellStyle name="1Profiletopbox 14" xfId="2427"/>
    <cellStyle name="1Profiletopbox 15" xfId="2428"/>
    <cellStyle name="1Profiletopbox 16" xfId="2429"/>
    <cellStyle name="1Profiletopbox 17" xfId="2430"/>
    <cellStyle name="1Profiletopbox 18" xfId="2431"/>
    <cellStyle name="1Profiletopbox 2" xfId="295"/>
    <cellStyle name="1Profiletopbox 3" xfId="2432"/>
    <cellStyle name="1Profiletopbox 4" xfId="2433"/>
    <cellStyle name="1Profiletopbox 5" xfId="2434"/>
    <cellStyle name="1Profiletopbox 6" xfId="2435"/>
    <cellStyle name="1Profiletopbox 7" xfId="2436"/>
    <cellStyle name="1Profiletopbox 8" xfId="2437"/>
    <cellStyle name="1Profiletopbox 9" xfId="2438"/>
    <cellStyle name="20% - Accent1" xfId="296"/>
    <cellStyle name="20% - Accent1 2" xfId="2439"/>
    <cellStyle name="20% - Accent1 3" xfId="2440"/>
    <cellStyle name="20% - Accent1_46EE.2011(v1.0)" xfId="2441"/>
    <cellStyle name="20% - Accent2" xfId="297"/>
    <cellStyle name="20% - Accent2 2" xfId="2442"/>
    <cellStyle name="20% - Accent2 3" xfId="2443"/>
    <cellStyle name="20% - Accent2_46EE.2011(v1.0)" xfId="2444"/>
    <cellStyle name="20% - Accent3" xfId="298"/>
    <cellStyle name="20% - Accent3 2" xfId="2445"/>
    <cellStyle name="20% - Accent3 3" xfId="2446"/>
    <cellStyle name="20% - Accent3_46EE.2011(v1.0)" xfId="2447"/>
    <cellStyle name="20% - Accent4" xfId="299"/>
    <cellStyle name="20% - Accent4 2" xfId="2448"/>
    <cellStyle name="20% - Accent4 3" xfId="2449"/>
    <cellStyle name="20% - Accent4_46EE.2011(v1.0)" xfId="2450"/>
    <cellStyle name="20% - Accent5" xfId="300"/>
    <cellStyle name="20% - Accent5 2" xfId="2451"/>
    <cellStyle name="20% - Accent5 3" xfId="2452"/>
    <cellStyle name="20% - Accent5_46EE.2011(v1.0)" xfId="2453"/>
    <cellStyle name="20% - Accent6" xfId="301"/>
    <cellStyle name="20% - Accent6 2" xfId="2454"/>
    <cellStyle name="20% - Accent6 3" xfId="2455"/>
    <cellStyle name="20% - Accent6_46EE.2011(v1.0)" xfId="2456"/>
    <cellStyle name="20% - Акцент1 10" xfId="2457"/>
    <cellStyle name="20% - Акцент1 11" xfId="2458"/>
    <cellStyle name="20% - Акцент1 12" xfId="2459"/>
    <cellStyle name="20% - Акцент1 13" xfId="2460"/>
    <cellStyle name="20% - Акцент1 14" xfId="2461"/>
    <cellStyle name="20% - Акцент1 15" xfId="2462"/>
    <cellStyle name="20% - Акцент1 16" xfId="2463"/>
    <cellStyle name="20% - Акцент1 17" xfId="2464"/>
    <cellStyle name="20% - Акцент1 18" xfId="2465"/>
    <cellStyle name="20% - Акцент1 19" xfId="2466"/>
    <cellStyle name="20% - Акцент1 2" xfId="302"/>
    <cellStyle name="20% - Акцент1 2 2" xfId="2467"/>
    <cellStyle name="20% - Акцент1 2 3" xfId="2468"/>
    <cellStyle name="20% - Акцент1 2 4" xfId="2469"/>
    <cellStyle name="20% - Акцент1 2 5" xfId="2470"/>
    <cellStyle name="20% - Акцент1 2_46EE.2011(v1.0)" xfId="2471"/>
    <cellStyle name="20% - Акцент1 20" xfId="2472"/>
    <cellStyle name="20% - Акцент1 3" xfId="303"/>
    <cellStyle name="20% - Акцент1 3 2" xfId="2473"/>
    <cellStyle name="20% - Акцент1 3 3" xfId="2474"/>
    <cellStyle name="20% - Акцент1 3 4" xfId="2475"/>
    <cellStyle name="20% - Акцент1 3 5" xfId="2476"/>
    <cellStyle name="20% - Акцент1 3_46EE.2011(v1.0)" xfId="2477"/>
    <cellStyle name="20% - Акцент1 4" xfId="2478"/>
    <cellStyle name="20% - Акцент1 4 2" xfId="2479"/>
    <cellStyle name="20% - Акцент1 4 3" xfId="2480"/>
    <cellStyle name="20% - Акцент1 4_46EE.2011(v1.0)" xfId="2481"/>
    <cellStyle name="20% - Акцент1 5" xfId="2482"/>
    <cellStyle name="20% - Акцент1 5 2" xfId="2483"/>
    <cellStyle name="20% - Акцент1 5 3" xfId="2484"/>
    <cellStyle name="20% - Акцент1 5_46EE.2011(v1.0)" xfId="2485"/>
    <cellStyle name="20% - Акцент1 6" xfId="2486"/>
    <cellStyle name="20% - Акцент1 6 2" xfId="2487"/>
    <cellStyle name="20% - Акцент1 6 3" xfId="2488"/>
    <cellStyle name="20% - Акцент1 6_46EE.2011(v1.0)" xfId="2489"/>
    <cellStyle name="20% - Акцент1 7" xfId="2490"/>
    <cellStyle name="20% - Акцент1 7 2" xfId="2491"/>
    <cellStyle name="20% - Акцент1 7 3" xfId="2492"/>
    <cellStyle name="20% - Акцент1 7_46EE.2011(v1.0)" xfId="2493"/>
    <cellStyle name="20% - Акцент1 8" xfId="2494"/>
    <cellStyle name="20% - Акцент1 8 2" xfId="2495"/>
    <cellStyle name="20% - Акцент1 8 3" xfId="2496"/>
    <cellStyle name="20% - Акцент1 8_46EE.2011(v1.0)" xfId="2497"/>
    <cellStyle name="20% - Акцент1 9" xfId="2498"/>
    <cellStyle name="20% - Акцент1 9 2" xfId="2499"/>
    <cellStyle name="20% - Акцент1 9 3" xfId="2500"/>
    <cellStyle name="20% - Акцент1 9_46EE.2011(v1.0)" xfId="2501"/>
    <cellStyle name="20% - Акцент2 10" xfId="2502"/>
    <cellStyle name="20% - Акцент2 11" xfId="2503"/>
    <cellStyle name="20% - Акцент2 12" xfId="2504"/>
    <cellStyle name="20% - Акцент2 13" xfId="2505"/>
    <cellStyle name="20% - Акцент2 14" xfId="2506"/>
    <cellStyle name="20% - Акцент2 15" xfId="2507"/>
    <cellStyle name="20% - Акцент2 16" xfId="2508"/>
    <cellStyle name="20% - Акцент2 17" xfId="2509"/>
    <cellStyle name="20% - Акцент2 18" xfId="2510"/>
    <cellStyle name="20% - Акцент2 19" xfId="2511"/>
    <cellStyle name="20% - Акцент2 2" xfId="304"/>
    <cellStyle name="20% - Акцент2 2 2" xfId="2512"/>
    <cellStyle name="20% - Акцент2 2 3" xfId="2513"/>
    <cellStyle name="20% - Акцент2 2 4" xfId="2514"/>
    <cellStyle name="20% - Акцент2 2 5" xfId="2515"/>
    <cellStyle name="20% - Акцент2 2_46EE.2011(v1.0)" xfId="2516"/>
    <cellStyle name="20% - Акцент2 20" xfId="2517"/>
    <cellStyle name="20% - Акцент2 3" xfId="305"/>
    <cellStyle name="20% - Акцент2 3 2" xfId="2518"/>
    <cellStyle name="20% - Акцент2 3 3" xfId="2519"/>
    <cellStyle name="20% - Акцент2 3 4" xfId="2520"/>
    <cellStyle name="20% - Акцент2 3 5" xfId="2521"/>
    <cellStyle name="20% - Акцент2 3_46EE.2011(v1.0)" xfId="2522"/>
    <cellStyle name="20% - Акцент2 4" xfId="2523"/>
    <cellStyle name="20% - Акцент2 4 2" xfId="2524"/>
    <cellStyle name="20% - Акцент2 4 3" xfId="2525"/>
    <cellStyle name="20% - Акцент2 4_46EE.2011(v1.0)" xfId="2526"/>
    <cellStyle name="20% - Акцент2 5" xfId="2527"/>
    <cellStyle name="20% - Акцент2 5 2" xfId="2528"/>
    <cellStyle name="20% - Акцент2 5 3" xfId="2529"/>
    <cellStyle name="20% - Акцент2 5_46EE.2011(v1.0)" xfId="2530"/>
    <cellStyle name="20% - Акцент2 6" xfId="2531"/>
    <cellStyle name="20% - Акцент2 6 2" xfId="2532"/>
    <cellStyle name="20% - Акцент2 6 3" xfId="2533"/>
    <cellStyle name="20% - Акцент2 6_46EE.2011(v1.0)" xfId="2534"/>
    <cellStyle name="20% - Акцент2 7" xfId="2535"/>
    <cellStyle name="20% - Акцент2 7 2" xfId="2536"/>
    <cellStyle name="20% - Акцент2 7 3" xfId="2537"/>
    <cellStyle name="20% - Акцент2 7_46EE.2011(v1.0)" xfId="2538"/>
    <cellStyle name="20% - Акцент2 8" xfId="2539"/>
    <cellStyle name="20% - Акцент2 8 2" xfId="2540"/>
    <cellStyle name="20% - Акцент2 8 3" xfId="2541"/>
    <cellStyle name="20% - Акцент2 8_46EE.2011(v1.0)" xfId="2542"/>
    <cellStyle name="20% - Акцент2 9" xfId="2543"/>
    <cellStyle name="20% - Акцент2 9 2" xfId="2544"/>
    <cellStyle name="20% - Акцент2 9 3" xfId="2545"/>
    <cellStyle name="20% - Акцент2 9_46EE.2011(v1.0)" xfId="2546"/>
    <cellStyle name="20% - Акцент3 10" xfId="2547"/>
    <cellStyle name="20% - Акцент3 11" xfId="2548"/>
    <cellStyle name="20% - Акцент3 12" xfId="2549"/>
    <cellStyle name="20% - Акцент3 13" xfId="2550"/>
    <cellStyle name="20% - Акцент3 14" xfId="2551"/>
    <cellStyle name="20% - Акцент3 15" xfId="2552"/>
    <cellStyle name="20% - Акцент3 16" xfId="2553"/>
    <cellStyle name="20% - Акцент3 17" xfId="2554"/>
    <cellStyle name="20% - Акцент3 18" xfId="2555"/>
    <cellStyle name="20% - Акцент3 19" xfId="2556"/>
    <cellStyle name="20% - Акцент3 2" xfId="306"/>
    <cellStyle name="20% - Акцент3 2 2" xfId="2557"/>
    <cellStyle name="20% - Акцент3 2 3" xfId="2558"/>
    <cellStyle name="20% - Акцент3 2 4" xfId="2559"/>
    <cellStyle name="20% - Акцент3 2 5" xfId="2560"/>
    <cellStyle name="20% - Акцент3 2_46EE.2011(v1.0)" xfId="2561"/>
    <cellStyle name="20% - Акцент3 20" xfId="2562"/>
    <cellStyle name="20% - Акцент3 3" xfId="307"/>
    <cellStyle name="20% - Акцент3 3 2" xfId="2563"/>
    <cellStyle name="20% - Акцент3 3 3" xfId="2564"/>
    <cellStyle name="20% - Акцент3 3 4" xfId="2565"/>
    <cellStyle name="20% - Акцент3 3 5" xfId="2566"/>
    <cellStyle name="20% - Акцент3 3_46EE.2011(v1.0)" xfId="2567"/>
    <cellStyle name="20% - Акцент3 4" xfId="2568"/>
    <cellStyle name="20% - Акцент3 4 2" xfId="2569"/>
    <cellStyle name="20% - Акцент3 4 3" xfId="2570"/>
    <cellStyle name="20% - Акцент3 4_46EE.2011(v1.0)" xfId="2571"/>
    <cellStyle name="20% - Акцент3 5" xfId="2572"/>
    <cellStyle name="20% - Акцент3 5 2" xfId="2573"/>
    <cellStyle name="20% - Акцент3 5 3" xfId="2574"/>
    <cellStyle name="20% - Акцент3 5_46EE.2011(v1.0)" xfId="2575"/>
    <cellStyle name="20% - Акцент3 6" xfId="2576"/>
    <cellStyle name="20% - Акцент3 6 2" xfId="2577"/>
    <cellStyle name="20% - Акцент3 6 3" xfId="2578"/>
    <cellStyle name="20% - Акцент3 6_46EE.2011(v1.0)" xfId="2579"/>
    <cellStyle name="20% - Акцент3 7" xfId="2580"/>
    <cellStyle name="20% - Акцент3 7 2" xfId="2581"/>
    <cellStyle name="20% - Акцент3 7 3" xfId="2582"/>
    <cellStyle name="20% - Акцент3 7_46EE.2011(v1.0)" xfId="2583"/>
    <cellStyle name="20% - Акцент3 8" xfId="2584"/>
    <cellStyle name="20% - Акцент3 8 2" xfId="2585"/>
    <cellStyle name="20% - Акцент3 8 3" xfId="2586"/>
    <cellStyle name="20% - Акцент3 8_46EE.2011(v1.0)" xfId="2587"/>
    <cellStyle name="20% - Акцент3 9" xfId="2588"/>
    <cellStyle name="20% - Акцент3 9 2" xfId="2589"/>
    <cellStyle name="20% - Акцент3 9 3" xfId="2590"/>
    <cellStyle name="20% - Акцент3 9_46EE.2011(v1.0)" xfId="2591"/>
    <cellStyle name="20% - Акцент4 10" xfId="2592"/>
    <cellStyle name="20% - Акцент4 11" xfId="2593"/>
    <cellStyle name="20% - Акцент4 12" xfId="2594"/>
    <cellStyle name="20% - Акцент4 13" xfId="2595"/>
    <cellStyle name="20% - Акцент4 14" xfId="2596"/>
    <cellStyle name="20% - Акцент4 15" xfId="2597"/>
    <cellStyle name="20% - Акцент4 16" xfId="2598"/>
    <cellStyle name="20% - Акцент4 17" xfId="2599"/>
    <cellStyle name="20% - Акцент4 18" xfId="2600"/>
    <cellStyle name="20% - Акцент4 19" xfId="2601"/>
    <cellStyle name="20% - Акцент4 2" xfId="308"/>
    <cellStyle name="20% - Акцент4 2 2" xfId="2602"/>
    <cellStyle name="20% - Акцент4 2 3" xfId="2603"/>
    <cellStyle name="20% - Акцент4 2 4" xfId="2604"/>
    <cellStyle name="20% - Акцент4 2 5" xfId="2605"/>
    <cellStyle name="20% - Акцент4 2_46EE.2011(v1.0)" xfId="2606"/>
    <cellStyle name="20% - Акцент4 20" xfId="2607"/>
    <cellStyle name="20% - Акцент4 3" xfId="309"/>
    <cellStyle name="20% - Акцент4 3 2" xfId="2608"/>
    <cellStyle name="20% - Акцент4 3 3" xfId="2609"/>
    <cellStyle name="20% - Акцент4 3 4" xfId="2610"/>
    <cellStyle name="20% - Акцент4 3 5" xfId="2611"/>
    <cellStyle name="20% - Акцент4 3_46EE.2011(v1.0)" xfId="2612"/>
    <cellStyle name="20% - Акцент4 4" xfId="2613"/>
    <cellStyle name="20% - Акцент4 4 2" xfId="2614"/>
    <cellStyle name="20% - Акцент4 4 3" xfId="2615"/>
    <cellStyle name="20% - Акцент4 4_46EE.2011(v1.0)" xfId="2616"/>
    <cellStyle name="20% - Акцент4 5" xfId="2617"/>
    <cellStyle name="20% - Акцент4 5 2" xfId="2618"/>
    <cellStyle name="20% - Акцент4 5 3" xfId="2619"/>
    <cellStyle name="20% - Акцент4 5_46EE.2011(v1.0)" xfId="2620"/>
    <cellStyle name="20% - Акцент4 6" xfId="2621"/>
    <cellStyle name="20% - Акцент4 6 2" xfId="2622"/>
    <cellStyle name="20% - Акцент4 6 3" xfId="2623"/>
    <cellStyle name="20% - Акцент4 6_46EE.2011(v1.0)" xfId="2624"/>
    <cellStyle name="20% - Акцент4 7" xfId="2625"/>
    <cellStyle name="20% - Акцент4 7 2" xfId="2626"/>
    <cellStyle name="20% - Акцент4 7 3" xfId="2627"/>
    <cellStyle name="20% - Акцент4 7_46EE.2011(v1.0)" xfId="2628"/>
    <cellStyle name="20% - Акцент4 8" xfId="2629"/>
    <cellStyle name="20% - Акцент4 8 2" xfId="2630"/>
    <cellStyle name="20% - Акцент4 8 3" xfId="2631"/>
    <cellStyle name="20% - Акцент4 8_46EE.2011(v1.0)" xfId="2632"/>
    <cellStyle name="20% - Акцент4 9" xfId="2633"/>
    <cellStyle name="20% - Акцент4 9 2" xfId="2634"/>
    <cellStyle name="20% - Акцент4 9 3" xfId="2635"/>
    <cellStyle name="20% - Акцент4 9_46EE.2011(v1.0)" xfId="2636"/>
    <cellStyle name="20% - Акцент5 10" xfId="2637"/>
    <cellStyle name="20% - Акцент5 11" xfId="2638"/>
    <cellStyle name="20% - Акцент5 12" xfId="2639"/>
    <cellStyle name="20% - Акцент5 13" xfId="2640"/>
    <cellStyle name="20% - Акцент5 14" xfId="2641"/>
    <cellStyle name="20% - Акцент5 15" xfId="2642"/>
    <cellStyle name="20% - Акцент5 16" xfId="2643"/>
    <cellStyle name="20% - Акцент5 17" xfId="2644"/>
    <cellStyle name="20% - Акцент5 18" xfId="2645"/>
    <cellStyle name="20% - Акцент5 19" xfId="2646"/>
    <cellStyle name="20% - Акцент5 2" xfId="310"/>
    <cellStyle name="20% - Акцент5 2 2" xfId="2647"/>
    <cellStyle name="20% - Акцент5 2 3" xfId="2648"/>
    <cellStyle name="20% - Акцент5 2 4" xfId="2649"/>
    <cellStyle name="20% - Акцент5 2 5" xfId="2650"/>
    <cellStyle name="20% - Акцент5 2_46EE.2011(v1.0)" xfId="2651"/>
    <cellStyle name="20% - Акцент5 20" xfId="2652"/>
    <cellStyle name="20% - Акцент5 3" xfId="311"/>
    <cellStyle name="20% - Акцент5 3 2" xfId="2653"/>
    <cellStyle name="20% - Акцент5 3 3" xfId="2654"/>
    <cellStyle name="20% - Акцент5 3 4" xfId="2655"/>
    <cellStyle name="20% - Акцент5 3 5" xfId="2656"/>
    <cellStyle name="20% - Акцент5 3_46EE.2011(v1.0)" xfId="2657"/>
    <cellStyle name="20% - Акцент5 4" xfId="2658"/>
    <cellStyle name="20% - Акцент5 4 2" xfId="2659"/>
    <cellStyle name="20% - Акцент5 4 3" xfId="2660"/>
    <cellStyle name="20% - Акцент5 4_46EE.2011(v1.0)" xfId="2661"/>
    <cellStyle name="20% - Акцент5 5" xfId="2662"/>
    <cellStyle name="20% - Акцент5 5 2" xfId="2663"/>
    <cellStyle name="20% - Акцент5 5 3" xfId="2664"/>
    <cellStyle name="20% - Акцент5 5_46EE.2011(v1.0)" xfId="2665"/>
    <cellStyle name="20% - Акцент5 6" xfId="2666"/>
    <cellStyle name="20% - Акцент5 6 2" xfId="2667"/>
    <cellStyle name="20% - Акцент5 6 3" xfId="2668"/>
    <cellStyle name="20% - Акцент5 6_46EE.2011(v1.0)" xfId="2669"/>
    <cellStyle name="20% - Акцент5 7" xfId="2670"/>
    <cellStyle name="20% - Акцент5 7 2" xfId="2671"/>
    <cellStyle name="20% - Акцент5 7 3" xfId="2672"/>
    <cellStyle name="20% - Акцент5 7_46EE.2011(v1.0)" xfId="2673"/>
    <cellStyle name="20% - Акцент5 8" xfId="2674"/>
    <cellStyle name="20% - Акцент5 8 2" xfId="2675"/>
    <cellStyle name="20% - Акцент5 8 3" xfId="2676"/>
    <cellStyle name="20% - Акцент5 8_46EE.2011(v1.0)" xfId="2677"/>
    <cellStyle name="20% - Акцент5 9" xfId="2678"/>
    <cellStyle name="20% - Акцент5 9 2" xfId="2679"/>
    <cellStyle name="20% - Акцент5 9 3" xfId="2680"/>
    <cellStyle name="20% - Акцент5 9_46EE.2011(v1.0)" xfId="2681"/>
    <cellStyle name="20% - Акцент6 10" xfId="2682"/>
    <cellStyle name="20% - Акцент6 11" xfId="2683"/>
    <cellStyle name="20% - Акцент6 12" xfId="2684"/>
    <cellStyle name="20% - Акцент6 13" xfId="2685"/>
    <cellStyle name="20% - Акцент6 14" xfId="2686"/>
    <cellStyle name="20% - Акцент6 15" xfId="2687"/>
    <cellStyle name="20% - Акцент6 16" xfId="2688"/>
    <cellStyle name="20% - Акцент6 17" xfId="2689"/>
    <cellStyle name="20% - Акцент6 18" xfId="2690"/>
    <cellStyle name="20% - Акцент6 19" xfId="2691"/>
    <cellStyle name="20% - Акцент6 2" xfId="312"/>
    <cellStyle name="20% - Акцент6 2 2" xfId="2692"/>
    <cellStyle name="20% - Акцент6 2 3" xfId="2693"/>
    <cellStyle name="20% - Акцент6 2 4" xfId="2694"/>
    <cellStyle name="20% - Акцент6 2 5" xfId="2695"/>
    <cellStyle name="20% - Акцент6 2_46EE.2011(v1.0)" xfId="2696"/>
    <cellStyle name="20% - Акцент6 20" xfId="2697"/>
    <cellStyle name="20% - Акцент6 3" xfId="313"/>
    <cellStyle name="20% - Акцент6 3 2" xfId="2698"/>
    <cellStyle name="20% - Акцент6 3 3" xfId="2699"/>
    <cellStyle name="20% - Акцент6 3 4" xfId="2700"/>
    <cellStyle name="20% - Акцент6 3 5" xfId="2701"/>
    <cellStyle name="20% - Акцент6 3_46EE.2011(v1.0)" xfId="2702"/>
    <cellStyle name="20% - Акцент6 4" xfId="2703"/>
    <cellStyle name="20% - Акцент6 4 2" xfId="2704"/>
    <cellStyle name="20% - Акцент6 4 3" xfId="2705"/>
    <cellStyle name="20% - Акцент6 4_46EE.2011(v1.0)" xfId="2706"/>
    <cellStyle name="20% - Акцент6 5" xfId="2707"/>
    <cellStyle name="20% - Акцент6 5 2" xfId="2708"/>
    <cellStyle name="20% - Акцент6 5 3" xfId="2709"/>
    <cellStyle name="20% - Акцент6 5_46EE.2011(v1.0)" xfId="2710"/>
    <cellStyle name="20% - Акцент6 6" xfId="2711"/>
    <cellStyle name="20% - Акцент6 6 2" xfId="2712"/>
    <cellStyle name="20% - Акцент6 6 3" xfId="2713"/>
    <cellStyle name="20% - Акцент6 6_46EE.2011(v1.0)" xfId="2714"/>
    <cellStyle name="20% - Акцент6 7" xfId="2715"/>
    <cellStyle name="20% - Акцент6 7 2" xfId="2716"/>
    <cellStyle name="20% - Акцент6 7 3" xfId="2717"/>
    <cellStyle name="20% - Акцент6 7_46EE.2011(v1.0)" xfId="2718"/>
    <cellStyle name="20% - Акцент6 8" xfId="2719"/>
    <cellStyle name="20% - Акцент6 8 2" xfId="2720"/>
    <cellStyle name="20% - Акцент6 8 3" xfId="2721"/>
    <cellStyle name="20% - Акцент6 8_46EE.2011(v1.0)" xfId="2722"/>
    <cellStyle name="20% - Акцент6 9" xfId="2723"/>
    <cellStyle name="20% - Акцент6 9 2" xfId="2724"/>
    <cellStyle name="20% - Акцент6 9 3" xfId="2725"/>
    <cellStyle name="20% - Акцент6 9_46EE.2011(v1.0)" xfId="2726"/>
    <cellStyle name="40% - Accent1" xfId="314"/>
    <cellStyle name="40% - Accent1 2" xfId="2727"/>
    <cellStyle name="40% - Accent1 3" xfId="2728"/>
    <cellStyle name="40% - Accent1_46EE.2011(v1.0)" xfId="2729"/>
    <cellStyle name="40% - Accent2" xfId="315"/>
    <cellStyle name="40% - Accent2 2" xfId="2730"/>
    <cellStyle name="40% - Accent2 3" xfId="2731"/>
    <cellStyle name="40% - Accent2_46EE.2011(v1.0)" xfId="2732"/>
    <cellStyle name="40% - Accent3" xfId="316"/>
    <cellStyle name="40% - Accent3 2" xfId="2733"/>
    <cellStyle name="40% - Accent3 3" xfId="2734"/>
    <cellStyle name="40% - Accent3_46EE.2011(v1.0)" xfId="2735"/>
    <cellStyle name="40% - Accent4" xfId="317"/>
    <cellStyle name="40% - Accent4 2" xfId="2736"/>
    <cellStyle name="40% - Accent4 3" xfId="2737"/>
    <cellStyle name="40% - Accent4_46EE.2011(v1.0)" xfId="2738"/>
    <cellStyle name="40% - Accent5" xfId="318"/>
    <cellStyle name="40% - Accent5 2" xfId="2739"/>
    <cellStyle name="40% - Accent5 3" xfId="2740"/>
    <cellStyle name="40% - Accent5_46EE.2011(v1.0)" xfId="2741"/>
    <cellStyle name="40% - Accent6" xfId="319"/>
    <cellStyle name="40% - Accent6 2" xfId="2742"/>
    <cellStyle name="40% - Accent6 3" xfId="2743"/>
    <cellStyle name="40% - Accent6_46EE.2011(v1.0)" xfId="2744"/>
    <cellStyle name="40% - Акцент1 10" xfId="2745"/>
    <cellStyle name="40% - Акцент1 11" xfId="2746"/>
    <cellStyle name="40% - Акцент1 12" xfId="2747"/>
    <cellStyle name="40% - Акцент1 13" xfId="2748"/>
    <cellStyle name="40% - Акцент1 14" xfId="2749"/>
    <cellStyle name="40% - Акцент1 15" xfId="2750"/>
    <cellStyle name="40% - Акцент1 16" xfId="2751"/>
    <cellStyle name="40% - Акцент1 17" xfId="2752"/>
    <cellStyle name="40% - Акцент1 18" xfId="2753"/>
    <cellStyle name="40% - Акцент1 19" xfId="2754"/>
    <cellStyle name="40% - Акцент1 2" xfId="320"/>
    <cellStyle name="40% - Акцент1 2 2" xfId="2755"/>
    <cellStyle name="40% - Акцент1 2 3" xfId="2756"/>
    <cellStyle name="40% - Акцент1 2 4" xfId="2757"/>
    <cellStyle name="40% - Акцент1 2 5" xfId="2758"/>
    <cellStyle name="40% - Акцент1 2_46EE.2011(v1.0)" xfId="2759"/>
    <cellStyle name="40% - Акцент1 20" xfId="2760"/>
    <cellStyle name="40% - Акцент1 3" xfId="321"/>
    <cellStyle name="40% - Акцент1 3 2" xfId="2761"/>
    <cellStyle name="40% - Акцент1 3 3" xfId="2762"/>
    <cellStyle name="40% - Акцент1 3 4" xfId="2763"/>
    <cellStyle name="40% - Акцент1 3 5" xfId="2764"/>
    <cellStyle name="40% - Акцент1 3_46EE.2011(v1.0)" xfId="2765"/>
    <cellStyle name="40% - Акцент1 4" xfId="2766"/>
    <cellStyle name="40% - Акцент1 4 2" xfId="2767"/>
    <cellStyle name="40% - Акцент1 4 3" xfId="2768"/>
    <cellStyle name="40% - Акцент1 4_46EE.2011(v1.0)" xfId="2769"/>
    <cellStyle name="40% - Акцент1 5" xfId="2770"/>
    <cellStyle name="40% - Акцент1 5 2" xfId="2771"/>
    <cellStyle name="40% - Акцент1 5 3" xfId="2772"/>
    <cellStyle name="40% - Акцент1 5_46EE.2011(v1.0)" xfId="2773"/>
    <cellStyle name="40% - Акцент1 6" xfId="2774"/>
    <cellStyle name="40% - Акцент1 6 2" xfId="2775"/>
    <cellStyle name="40% - Акцент1 6 3" xfId="2776"/>
    <cellStyle name="40% - Акцент1 6_46EE.2011(v1.0)" xfId="2777"/>
    <cellStyle name="40% - Акцент1 7" xfId="2778"/>
    <cellStyle name="40% - Акцент1 7 2" xfId="2779"/>
    <cellStyle name="40% - Акцент1 7 3" xfId="2780"/>
    <cellStyle name="40% - Акцент1 7_46EE.2011(v1.0)" xfId="2781"/>
    <cellStyle name="40% - Акцент1 8" xfId="2782"/>
    <cellStyle name="40% - Акцент1 8 2" xfId="2783"/>
    <cellStyle name="40% - Акцент1 8 3" xfId="2784"/>
    <cellStyle name="40% - Акцент1 8_46EE.2011(v1.0)" xfId="2785"/>
    <cellStyle name="40% - Акцент1 9" xfId="2786"/>
    <cellStyle name="40% - Акцент1 9 2" xfId="2787"/>
    <cellStyle name="40% - Акцент1 9 3" xfId="2788"/>
    <cellStyle name="40% - Акцент1 9_46EE.2011(v1.0)" xfId="2789"/>
    <cellStyle name="40% - Акцент2 10" xfId="2790"/>
    <cellStyle name="40% - Акцент2 11" xfId="2791"/>
    <cellStyle name="40% - Акцент2 12" xfId="2792"/>
    <cellStyle name="40% - Акцент2 13" xfId="2793"/>
    <cellStyle name="40% - Акцент2 14" xfId="2794"/>
    <cellStyle name="40% - Акцент2 15" xfId="2795"/>
    <cellStyle name="40% - Акцент2 16" xfId="2796"/>
    <cellStyle name="40% - Акцент2 17" xfId="2797"/>
    <cellStyle name="40% - Акцент2 18" xfId="2798"/>
    <cellStyle name="40% - Акцент2 19" xfId="2799"/>
    <cellStyle name="40% - Акцент2 2" xfId="322"/>
    <cellStyle name="40% - Акцент2 2 2" xfId="2800"/>
    <cellStyle name="40% - Акцент2 2 3" xfId="2801"/>
    <cellStyle name="40% - Акцент2 2 4" xfId="2802"/>
    <cellStyle name="40% - Акцент2 2 5" xfId="2803"/>
    <cellStyle name="40% - Акцент2 2_46EE.2011(v1.0)" xfId="2804"/>
    <cellStyle name="40% - Акцент2 20" xfId="2805"/>
    <cellStyle name="40% - Акцент2 3" xfId="323"/>
    <cellStyle name="40% - Акцент2 3 2" xfId="2806"/>
    <cellStyle name="40% - Акцент2 3 3" xfId="2807"/>
    <cellStyle name="40% - Акцент2 3 4" xfId="2808"/>
    <cellStyle name="40% - Акцент2 3 5" xfId="2809"/>
    <cellStyle name="40% - Акцент2 3_46EE.2011(v1.0)" xfId="2810"/>
    <cellStyle name="40% - Акцент2 4" xfId="2811"/>
    <cellStyle name="40% - Акцент2 4 2" xfId="2812"/>
    <cellStyle name="40% - Акцент2 4 3" xfId="2813"/>
    <cellStyle name="40% - Акцент2 4_46EE.2011(v1.0)" xfId="2814"/>
    <cellStyle name="40% - Акцент2 5" xfId="2815"/>
    <cellStyle name="40% - Акцент2 5 2" xfId="2816"/>
    <cellStyle name="40% - Акцент2 5 3" xfId="2817"/>
    <cellStyle name="40% - Акцент2 5_46EE.2011(v1.0)" xfId="2818"/>
    <cellStyle name="40% - Акцент2 6" xfId="2819"/>
    <cellStyle name="40% - Акцент2 6 2" xfId="2820"/>
    <cellStyle name="40% - Акцент2 6 3" xfId="2821"/>
    <cellStyle name="40% - Акцент2 6_46EE.2011(v1.0)" xfId="2822"/>
    <cellStyle name="40% - Акцент2 7" xfId="2823"/>
    <cellStyle name="40% - Акцент2 7 2" xfId="2824"/>
    <cellStyle name="40% - Акцент2 7 3" xfId="2825"/>
    <cellStyle name="40% - Акцент2 7_46EE.2011(v1.0)" xfId="2826"/>
    <cellStyle name="40% - Акцент2 8" xfId="2827"/>
    <cellStyle name="40% - Акцент2 8 2" xfId="2828"/>
    <cellStyle name="40% - Акцент2 8 3" xfId="2829"/>
    <cellStyle name="40% - Акцент2 8_46EE.2011(v1.0)" xfId="2830"/>
    <cellStyle name="40% - Акцент2 9" xfId="2831"/>
    <cellStyle name="40% - Акцент2 9 2" xfId="2832"/>
    <cellStyle name="40% - Акцент2 9 3" xfId="2833"/>
    <cellStyle name="40% - Акцент2 9_46EE.2011(v1.0)" xfId="2834"/>
    <cellStyle name="40% - Акцент3 10" xfId="2835"/>
    <cellStyle name="40% - Акцент3 11" xfId="2836"/>
    <cellStyle name="40% - Акцент3 12" xfId="2837"/>
    <cellStyle name="40% - Акцент3 13" xfId="2838"/>
    <cellStyle name="40% - Акцент3 14" xfId="2839"/>
    <cellStyle name="40% - Акцент3 15" xfId="2840"/>
    <cellStyle name="40% - Акцент3 16" xfId="2841"/>
    <cellStyle name="40% - Акцент3 17" xfId="2842"/>
    <cellStyle name="40% - Акцент3 18" xfId="2843"/>
    <cellStyle name="40% - Акцент3 19" xfId="2844"/>
    <cellStyle name="40% - Акцент3 2" xfId="324"/>
    <cellStyle name="40% - Акцент3 2 2" xfId="2845"/>
    <cellStyle name="40% - Акцент3 2 3" xfId="2846"/>
    <cellStyle name="40% - Акцент3 2 4" xfId="2847"/>
    <cellStyle name="40% - Акцент3 2 5" xfId="2848"/>
    <cellStyle name="40% - Акцент3 2_46EE.2011(v1.0)" xfId="2849"/>
    <cellStyle name="40% - Акцент3 20" xfId="2850"/>
    <cellStyle name="40% - Акцент3 3" xfId="325"/>
    <cellStyle name="40% - Акцент3 3 2" xfId="2851"/>
    <cellStyle name="40% - Акцент3 3 3" xfId="2852"/>
    <cellStyle name="40% - Акцент3 3 4" xfId="2853"/>
    <cellStyle name="40% - Акцент3 3 5" xfId="2854"/>
    <cellStyle name="40% - Акцент3 3_46EE.2011(v1.0)" xfId="2855"/>
    <cellStyle name="40% - Акцент3 4" xfId="2856"/>
    <cellStyle name="40% - Акцент3 4 2" xfId="2857"/>
    <cellStyle name="40% - Акцент3 4 3" xfId="2858"/>
    <cellStyle name="40% - Акцент3 4_46EE.2011(v1.0)" xfId="2859"/>
    <cellStyle name="40% - Акцент3 5" xfId="2860"/>
    <cellStyle name="40% - Акцент3 5 2" xfId="2861"/>
    <cellStyle name="40% - Акцент3 5 3" xfId="2862"/>
    <cellStyle name="40% - Акцент3 5_46EE.2011(v1.0)" xfId="2863"/>
    <cellStyle name="40% - Акцент3 6" xfId="2864"/>
    <cellStyle name="40% - Акцент3 6 2" xfId="2865"/>
    <cellStyle name="40% - Акцент3 6 3" xfId="2866"/>
    <cellStyle name="40% - Акцент3 6_46EE.2011(v1.0)" xfId="2867"/>
    <cellStyle name="40% - Акцент3 7" xfId="2868"/>
    <cellStyle name="40% - Акцент3 7 2" xfId="2869"/>
    <cellStyle name="40% - Акцент3 7 3" xfId="2870"/>
    <cellStyle name="40% - Акцент3 7_46EE.2011(v1.0)" xfId="2871"/>
    <cellStyle name="40% - Акцент3 8" xfId="2872"/>
    <cellStyle name="40% - Акцент3 8 2" xfId="2873"/>
    <cellStyle name="40% - Акцент3 8 3" xfId="2874"/>
    <cellStyle name="40% - Акцент3 8_46EE.2011(v1.0)" xfId="2875"/>
    <cellStyle name="40% - Акцент3 9" xfId="2876"/>
    <cellStyle name="40% - Акцент3 9 2" xfId="2877"/>
    <cellStyle name="40% - Акцент3 9 3" xfId="2878"/>
    <cellStyle name="40% - Акцент3 9_46EE.2011(v1.0)" xfId="2879"/>
    <cellStyle name="40% - Акцент4 10" xfId="2880"/>
    <cellStyle name="40% - Акцент4 11" xfId="2881"/>
    <cellStyle name="40% - Акцент4 12" xfId="2882"/>
    <cellStyle name="40% - Акцент4 13" xfId="2883"/>
    <cellStyle name="40% - Акцент4 14" xfId="2884"/>
    <cellStyle name="40% - Акцент4 15" xfId="2885"/>
    <cellStyle name="40% - Акцент4 16" xfId="2886"/>
    <cellStyle name="40% - Акцент4 17" xfId="2887"/>
    <cellStyle name="40% - Акцент4 18" xfId="2888"/>
    <cellStyle name="40% - Акцент4 19" xfId="2889"/>
    <cellStyle name="40% - Акцент4 2" xfId="326"/>
    <cellStyle name="40% - Акцент4 2 2" xfId="2890"/>
    <cellStyle name="40% - Акцент4 2 3" xfId="2891"/>
    <cellStyle name="40% - Акцент4 2 4" xfId="2892"/>
    <cellStyle name="40% - Акцент4 2 5" xfId="2893"/>
    <cellStyle name="40% - Акцент4 2_46EE.2011(v1.0)" xfId="2894"/>
    <cellStyle name="40% - Акцент4 20" xfId="2895"/>
    <cellStyle name="40% - Акцент4 3" xfId="327"/>
    <cellStyle name="40% - Акцент4 3 2" xfId="2896"/>
    <cellStyle name="40% - Акцент4 3 3" xfId="2897"/>
    <cellStyle name="40% - Акцент4 3 4" xfId="2898"/>
    <cellStyle name="40% - Акцент4 3 5" xfId="2899"/>
    <cellStyle name="40% - Акцент4 3_46EE.2011(v1.0)" xfId="2900"/>
    <cellStyle name="40% - Акцент4 4" xfId="2901"/>
    <cellStyle name="40% - Акцент4 4 2" xfId="2902"/>
    <cellStyle name="40% - Акцент4 4 3" xfId="2903"/>
    <cellStyle name="40% - Акцент4 4_46EE.2011(v1.0)" xfId="2904"/>
    <cellStyle name="40% - Акцент4 5" xfId="2905"/>
    <cellStyle name="40% - Акцент4 5 2" xfId="2906"/>
    <cellStyle name="40% - Акцент4 5 3" xfId="2907"/>
    <cellStyle name="40% - Акцент4 5_46EE.2011(v1.0)" xfId="2908"/>
    <cellStyle name="40% - Акцент4 6" xfId="2909"/>
    <cellStyle name="40% - Акцент4 6 2" xfId="2910"/>
    <cellStyle name="40% - Акцент4 6 3" xfId="2911"/>
    <cellStyle name="40% - Акцент4 6_46EE.2011(v1.0)" xfId="2912"/>
    <cellStyle name="40% - Акцент4 7" xfId="2913"/>
    <cellStyle name="40% - Акцент4 7 2" xfId="2914"/>
    <cellStyle name="40% - Акцент4 7 3" xfId="2915"/>
    <cellStyle name="40% - Акцент4 7_46EE.2011(v1.0)" xfId="2916"/>
    <cellStyle name="40% - Акцент4 8" xfId="2917"/>
    <cellStyle name="40% - Акцент4 8 2" xfId="2918"/>
    <cellStyle name="40% - Акцент4 8 3" xfId="2919"/>
    <cellStyle name="40% - Акцент4 8_46EE.2011(v1.0)" xfId="2920"/>
    <cellStyle name="40% - Акцент4 9" xfId="2921"/>
    <cellStyle name="40% - Акцент4 9 2" xfId="2922"/>
    <cellStyle name="40% - Акцент4 9 3" xfId="2923"/>
    <cellStyle name="40% - Акцент4 9_46EE.2011(v1.0)" xfId="2924"/>
    <cellStyle name="40% - Акцент5 10" xfId="2925"/>
    <cellStyle name="40% - Акцент5 11" xfId="2926"/>
    <cellStyle name="40% - Акцент5 12" xfId="2927"/>
    <cellStyle name="40% - Акцент5 13" xfId="2928"/>
    <cellStyle name="40% - Акцент5 14" xfId="2929"/>
    <cellStyle name="40% - Акцент5 15" xfId="2930"/>
    <cellStyle name="40% - Акцент5 16" xfId="2931"/>
    <cellStyle name="40% - Акцент5 17" xfId="2932"/>
    <cellStyle name="40% - Акцент5 18" xfId="2933"/>
    <cellStyle name="40% - Акцент5 19" xfId="2934"/>
    <cellStyle name="40% - Акцент5 2" xfId="328"/>
    <cellStyle name="40% - Акцент5 2 2" xfId="2935"/>
    <cellStyle name="40% - Акцент5 2 3" xfId="2936"/>
    <cellStyle name="40% - Акцент5 2 4" xfId="2937"/>
    <cellStyle name="40% - Акцент5 2 5" xfId="2938"/>
    <cellStyle name="40% - Акцент5 2_46EE.2011(v1.0)" xfId="2939"/>
    <cellStyle name="40% - Акцент5 20" xfId="2940"/>
    <cellStyle name="40% - Акцент5 3" xfId="329"/>
    <cellStyle name="40% - Акцент5 3 2" xfId="2941"/>
    <cellStyle name="40% - Акцент5 3 3" xfId="2942"/>
    <cellStyle name="40% - Акцент5 3 4" xfId="2943"/>
    <cellStyle name="40% - Акцент5 3 5" xfId="2944"/>
    <cellStyle name="40% - Акцент5 3_46EE.2011(v1.0)" xfId="2945"/>
    <cellStyle name="40% - Акцент5 4" xfId="2946"/>
    <cellStyle name="40% - Акцент5 4 2" xfId="2947"/>
    <cellStyle name="40% - Акцент5 4 3" xfId="2948"/>
    <cellStyle name="40% - Акцент5 4_46EE.2011(v1.0)" xfId="2949"/>
    <cellStyle name="40% - Акцент5 5" xfId="2950"/>
    <cellStyle name="40% - Акцент5 5 2" xfId="2951"/>
    <cellStyle name="40% - Акцент5 5 3" xfId="2952"/>
    <cellStyle name="40% - Акцент5 5_46EE.2011(v1.0)" xfId="2953"/>
    <cellStyle name="40% - Акцент5 6" xfId="2954"/>
    <cellStyle name="40% - Акцент5 6 2" xfId="2955"/>
    <cellStyle name="40% - Акцент5 6 3" xfId="2956"/>
    <cellStyle name="40% - Акцент5 6_46EE.2011(v1.0)" xfId="2957"/>
    <cellStyle name="40% - Акцент5 7" xfId="2958"/>
    <cellStyle name="40% - Акцент5 7 2" xfId="2959"/>
    <cellStyle name="40% - Акцент5 7 3" xfId="2960"/>
    <cellStyle name="40% - Акцент5 7_46EE.2011(v1.0)" xfId="2961"/>
    <cellStyle name="40% - Акцент5 8" xfId="2962"/>
    <cellStyle name="40% - Акцент5 8 2" xfId="2963"/>
    <cellStyle name="40% - Акцент5 8 3" xfId="2964"/>
    <cellStyle name="40% - Акцент5 8_46EE.2011(v1.0)" xfId="2965"/>
    <cellStyle name="40% - Акцент5 9" xfId="2966"/>
    <cellStyle name="40% - Акцент5 9 2" xfId="2967"/>
    <cellStyle name="40% - Акцент5 9 3" xfId="2968"/>
    <cellStyle name="40% - Акцент5 9_46EE.2011(v1.0)" xfId="2969"/>
    <cellStyle name="40% - Акцент6 10" xfId="2970"/>
    <cellStyle name="40% - Акцент6 11" xfId="2971"/>
    <cellStyle name="40% - Акцент6 12" xfId="2972"/>
    <cellStyle name="40% - Акцент6 13" xfId="2973"/>
    <cellStyle name="40% - Акцент6 14" xfId="2974"/>
    <cellStyle name="40% - Акцент6 15" xfId="2975"/>
    <cellStyle name="40% - Акцент6 16" xfId="2976"/>
    <cellStyle name="40% - Акцент6 17" xfId="2977"/>
    <cellStyle name="40% - Акцент6 18" xfId="2978"/>
    <cellStyle name="40% - Акцент6 19" xfId="2979"/>
    <cellStyle name="40% - Акцент6 2" xfId="330"/>
    <cellStyle name="40% - Акцент6 2 2" xfId="2980"/>
    <cellStyle name="40% - Акцент6 2 3" xfId="2981"/>
    <cellStyle name="40% - Акцент6 2 4" xfId="2982"/>
    <cellStyle name="40% - Акцент6 2 5" xfId="2983"/>
    <cellStyle name="40% - Акцент6 2_46EE.2011(v1.0)" xfId="2984"/>
    <cellStyle name="40% - Акцент6 20" xfId="2985"/>
    <cellStyle name="40% - Акцент6 3" xfId="331"/>
    <cellStyle name="40% - Акцент6 3 2" xfId="2986"/>
    <cellStyle name="40% - Акцент6 3 3" xfId="2987"/>
    <cellStyle name="40% - Акцент6 3 4" xfId="2988"/>
    <cellStyle name="40% - Акцент6 3 5" xfId="2989"/>
    <cellStyle name="40% - Акцент6 3_46EE.2011(v1.0)" xfId="2990"/>
    <cellStyle name="40% - Акцент6 4" xfId="2991"/>
    <cellStyle name="40% - Акцент6 4 2" xfId="2992"/>
    <cellStyle name="40% - Акцент6 4 3" xfId="2993"/>
    <cellStyle name="40% - Акцент6 4_46EE.2011(v1.0)" xfId="2994"/>
    <cellStyle name="40% - Акцент6 5" xfId="2995"/>
    <cellStyle name="40% - Акцент6 5 2" xfId="2996"/>
    <cellStyle name="40% - Акцент6 5 3" xfId="2997"/>
    <cellStyle name="40% - Акцент6 5_46EE.2011(v1.0)" xfId="2998"/>
    <cellStyle name="40% - Акцент6 6" xfId="2999"/>
    <cellStyle name="40% - Акцент6 6 2" xfId="3000"/>
    <cellStyle name="40% - Акцент6 6 3" xfId="3001"/>
    <cellStyle name="40% - Акцент6 6_46EE.2011(v1.0)" xfId="3002"/>
    <cellStyle name="40% - Акцент6 7" xfId="3003"/>
    <cellStyle name="40% - Акцент6 7 2" xfId="3004"/>
    <cellStyle name="40% - Акцент6 7 3" xfId="3005"/>
    <cellStyle name="40% - Акцент6 7_46EE.2011(v1.0)" xfId="3006"/>
    <cellStyle name="40% - Акцент6 8" xfId="3007"/>
    <cellStyle name="40% - Акцент6 8 2" xfId="3008"/>
    <cellStyle name="40% - Акцент6 8 3" xfId="3009"/>
    <cellStyle name="40% - Акцент6 8_46EE.2011(v1.0)" xfId="3010"/>
    <cellStyle name="40% - Акцент6 9" xfId="3011"/>
    <cellStyle name="40% - Акцент6 9 2" xfId="3012"/>
    <cellStyle name="40% - Акцент6 9 3" xfId="3013"/>
    <cellStyle name="40% - Акцент6 9_46EE.2011(v1.0)" xfId="3014"/>
    <cellStyle name="60% - Accent1" xfId="332"/>
    <cellStyle name="60% - Accent2" xfId="333"/>
    <cellStyle name="60% - Accent3" xfId="334"/>
    <cellStyle name="60% - Accent4" xfId="335"/>
    <cellStyle name="60% - Accent5" xfId="336"/>
    <cellStyle name="60% - Accent6" xfId="337"/>
    <cellStyle name="60% - Акцент1 10" xfId="3015"/>
    <cellStyle name="60% - Акцент1 11" xfId="3016"/>
    <cellStyle name="60% - Акцент1 12" xfId="3017"/>
    <cellStyle name="60% - Акцент1 13" xfId="3018"/>
    <cellStyle name="60% - Акцент1 14" xfId="3019"/>
    <cellStyle name="60% - Акцент1 15" xfId="3020"/>
    <cellStyle name="60% - Акцент1 16" xfId="3021"/>
    <cellStyle name="60% - Акцент1 17" xfId="3022"/>
    <cellStyle name="60% - Акцент1 18" xfId="3023"/>
    <cellStyle name="60% - Акцент1 19" xfId="3024"/>
    <cellStyle name="60% - Акцент1 2" xfId="338"/>
    <cellStyle name="60% - Акцент1 2 2" xfId="3025"/>
    <cellStyle name="60% - Акцент1 20" xfId="3026"/>
    <cellStyle name="60% - Акцент1 3" xfId="339"/>
    <cellStyle name="60% - Акцент1 3 2" xfId="3027"/>
    <cellStyle name="60% - Акцент1 4" xfId="3028"/>
    <cellStyle name="60% - Акцент1 4 2" xfId="3029"/>
    <cellStyle name="60% - Акцент1 5" xfId="3030"/>
    <cellStyle name="60% - Акцент1 5 2" xfId="3031"/>
    <cellStyle name="60% - Акцент1 6" xfId="3032"/>
    <cellStyle name="60% - Акцент1 6 2" xfId="3033"/>
    <cellStyle name="60% - Акцент1 7" xfId="3034"/>
    <cellStyle name="60% - Акцент1 7 2" xfId="3035"/>
    <cellStyle name="60% - Акцент1 8" xfId="3036"/>
    <cellStyle name="60% - Акцент1 8 2" xfId="3037"/>
    <cellStyle name="60% - Акцент1 9" xfId="3038"/>
    <cellStyle name="60% - Акцент1 9 2" xfId="3039"/>
    <cellStyle name="60% - Акцент2 10" xfId="3040"/>
    <cellStyle name="60% - Акцент2 11" xfId="3041"/>
    <cellStyle name="60% - Акцент2 12" xfId="3042"/>
    <cellStyle name="60% - Акцент2 13" xfId="3043"/>
    <cellStyle name="60% - Акцент2 14" xfId="3044"/>
    <cellStyle name="60% - Акцент2 15" xfId="3045"/>
    <cellStyle name="60% - Акцент2 16" xfId="3046"/>
    <cellStyle name="60% - Акцент2 17" xfId="3047"/>
    <cellStyle name="60% - Акцент2 18" xfId="3048"/>
    <cellStyle name="60% - Акцент2 19" xfId="3049"/>
    <cellStyle name="60% - Акцент2 2" xfId="340"/>
    <cellStyle name="60% - Акцент2 2 2" xfId="3050"/>
    <cellStyle name="60% - Акцент2 20" xfId="3051"/>
    <cellStyle name="60% - Акцент2 3" xfId="341"/>
    <cellStyle name="60% - Акцент2 3 2" xfId="3052"/>
    <cellStyle name="60% - Акцент2 4" xfId="3053"/>
    <cellStyle name="60% - Акцент2 4 2" xfId="3054"/>
    <cellStyle name="60% - Акцент2 5" xfId="3055"/>
    <cellStyle name="60% - Акцент2 5 2" xfId="3056"/>
    <cellStyle name="60% - Акцент2 6" xfId="3057"/>
    <cellStyle name="60% - Акцент2 6 2" xfId="3058"/>
    <cellStyle name="60% - Акцент2 7" xfId="3059"/>
    <cellStyle name="60% - Акцент2 7 2" xfId="3060"/>
    <cellStyle name="60% - Акцент2 8" xfId="3061"/>
    <cellStyle name="60% - Акцент2 8 2" xfId="3062"/>
    <cellStyle name="60% - Акцент2 9" xfId="3063"/>
    <cellStyle name="60% - Акцент2 9 2" xfId="3064"/>
    <cellStyle name="60% - Акцент3 10" xfId="3065"/>
    <cellStyle name="60% - Акцент3 11" xfId="3066"/>
    <cellStyle name="60% - Акцент3 12" xfId="3067"/>
    <cellStyle name="60% - Акцент3 13" xfId="3068"/>
    <cellStyle name="60% - Акцент3 14" xfId="3069"/>
    <cellStyle name="60% - Акцент3 15" xfId="3070"/>
    <cellStyle name="60% - Акцент3 16" xfId="3071"/>
    <cellStyle name="60% - Акцент3 17" xfId="3072"/>
    <cellStyle name="60% - Акцент3 18" xfId="3073"/>
    <cellStyle name="60% - Акцент3 19" xfId="3074"/>
    <cellStyle name="60% - Акцент3 2" xfId="342"/>
    <cellStyle name="60% - Акцент3 2 2" xfId="3075"/>
    <cellStyle name="60% - Акцент3 20" xfId="3076"/>
    <cellStyle name="60% - Акцент3 3" xfId="343"/>
    <cellStyle name="60% - Акцент3 3 2" xfId="3077"/>
    <cellStyle name="60% - Акцент3 4" xfId="3078"/>
    <cellStyle name="60% - Акцент3 4 2" xfId="3079"/>
    <cellStyle name="60% - Акцент3 5" xfId="3080"/>
    <cellStyle name="60% - Акцент3 5 2" xfId="3081"/>
    <cellStyle name="60% - Акцент3 6" xfId="3082"/>
    <cellStyle name="60% - Акцент3 6 2" xfId="3083"/>
    <cellStyle name="60% - Акцент3 7" xfId="3084"/>
    <cellStyle name="60% - Акцент3 7 2" xfId="3085"/>
    <cellStyle name="60% - Акцент3 8" xfId="3086"/>
    <cellStyle name="60% - Акцент3 8 2" xfId="3087"/>
    <cellStyle name="60% - Акцент3 9" xfId="3088"/>
    <cellStyle name="60% - Акцент3 9 2" xfId="3089"/>
    <cellStyle name="60% - Акцент4 10" xfId="3090"/>
    <cellStyle name="60% - Акцент4 11" xfId="3091"/>
    <cellStyle name="60% - Акцент4 12" xfId="3092"/>
    <cellStyle name="60% - Акцент4 13" xfId="3093"/>
    <cellStyle name="60% - Акцент4 14" xfId="3094"/>
    <cellStyle name="60% - Акцент4 15" xfId="3095"/>
    <cellStyle name="60% - Акцент4 16" xfId="3096"/>
    <cellStyle name="60% - Акцент4 17" xfId="3097"/>
    <cellStyle name="60% - Акцент4 18" xfId="3098"/>
    <cellStyle name="60% - Акцент4 19" xfId="3099"/>
    <cellStyle name="60% - Акцент4 2" xfId="344"/>
    <cellStyle name="60% - Акцент4 2 2" xfId="3100"/>
    <cellStyle name="60% - Акцент4 20" xfId="3101"/>
    <cellStyle name="60% - Акцент4 3" xfId="345"/>
    <cellStyle name="60% - Акцент4 3 2" xfId="3102"/>
    <cellStyle name="60% - Акцент4 4" xfId="3103"/>
    <cellStyle name="60% - Акцент4 4 2" xfId="3104"/>
    <cellStyle name="60% - Акцент4 5" xfId="3105"/>
    <cellStyle name="60% - Акцент4 5 2" xfId="3106"/>
    <cellStyle name="60% - Акцент4 6" xfId="3107"/>
    <cellStyle name="60% - Акцент4 6 2" xfId="3108"/>
    <cellStyle name="60% - Акцент4 7" xfId="3109"/>
    <cellStyle name="60% - Акцент4 7 2" xfId="3110"/>
    <cellStyle name="60% - Акцент4 8" xfId="3111"/>
    <cellStyle name="60% - Акцент4 8 2" xfId="3112"/>
    <cellStyle name="60% - Акцент4 9" xfId="3113"/>
    <cellStyle name="60% - Акцент4 9 2" xfId="3114"/>
    <cellStyle name="60% - Акцент5 10" xfId="3115"/>
    <cellStyle name="60% - Акцент5 11" xfId="3116"/>
    <cellStyle name="60% - Акцент5 12" xfId="3117"/>
    <cellStyle name="60% - Акцент5 13" xfId="3118"/>
    <cellStyle name="60% - Акцент5 14" xfId="3119"/>
    <cellStyle name="60% - Акцент5 15" xfId="3120"/>
    <cellStyle name="60% - Акцент5 16" xfId="3121"/>
    <cellStyle name="60% - Акцент5 17" xfId="3122"/>
    <cellStyle name="60% - Акцент5 18" xfId="3123"/>
    <cellStyle name="60% - Акцент5 19" xfId="3124"/>
    <cellStyle name="60% - Акцент5 2" xfId="346"/>
    <cellStyle name="60% - Акцент5 2 2" xfId="3125"/>
    <cellStyle name="60% - Акцент5 20" xfId="3126"/>
    <cellStyle name="60% - Акцент5 3" xfId="347"/>
    <cellStyle name="60% - Акцент5 3 2" xfId="3127"/>
    <cellStyle name="60% - Акцент5 4" xfId="3128"/>
    <cellStyle name="60% - Акцент5 4 2" xfId="3129"/>
    <cellStyle name="60% - Акцент5 5" xfId="3130"/>
    <cellStyle name="60% - Акцент5 5 2" xfId="3131"/>
    <cellStyle name="60% - Акцент5 6" xfId="3132"/>
    <cellStyle name="60% - Акцент5 6 2" xfId="3133"/>
    <cellStyle name="60% - Акцент5 7" xfId="3134"/>
    <cellStyle name="60% - Акцент5 7 2" xfId="3135"/>
    <cellStyle name="60% - Акцент5 8" xfId="3136"/>
    <cellStyle name="60% - Акцент5 8 2" xfId="3137"/>
    <cellStyle name="60% - Акцент5 9" xfId="3138"/>
    <cellStyle name="60% - Акцент5 9 2" xfId="3139"/>
    <cellStyle name="60% - Акцент6 10" xfId="3140"/>
    <cellStyle name="60% - Акцент6 11" xfId="3141"/>
    <cellStyle name="60% - Акцент6 12" xfId="3142"/>
    <cellStyle name="60% - Акцент6 13" xfId="3143"/>
    <cellStyle name="60% - Акцент6 14" xfId="3144"/>
    <cellStyle name="60% - Акцент6 15" xfId="3145"/>
    <cellStyle name="60% - Акцент6 16" xfId="3146"/>
    <cellStyle name="60% - Акцент6 17" xfId="3147"/>
    <cellStyle name="60% - Акцент6 18" xfId="3148"/>
    <cellStyle name="60% - Акцент6 19" xfId="3149"/>
    <cellStyle name="60% - Акцент6 2" xfId="348"/>
    <cellStyle name="60% - Акцент6 2 2" xfId="3150"/>
    <cellStyle name="60% - Акцент6 20" xfId="3151"/>
    <cellStyle name="60% - Акцент6 3" xfId="349"/>
    <cellStyle name="60% - Акцент6 3 2" xfId="3152"/>
    <cellStyle name="60% - Акцент6 4" xfId="3153"/>
    <cellStyle name="60% - Акцент6 4 2" xfId="3154"/>
    <cellStyle name="60% - Акцент6 5" xfId="3155"/>
    <cellStyle name="60% - Акцент6 5 2" xfId="3156"/>
    <cellStyle name="60% - Акцент6 6" xfId="3157"/>
    <cellStyle name="60% - Акцент6 6 2" xfId="3158"/>
    <cellStyle name="60% - Акцент6 7" xfId="3159"/>
    <cellStyle name="60% - Акцент6 7 2" xfId="3160"/>
    <cellStyle name="60% - Акцент6 8" xfId="3161"/>
    <cellStyle name="60% - Акцент6 8 2" xfId="3162"/>
    <cellStyle name="60% - Акцент6 9" xfId="3163"/>
    <cellStyle name="60% - Акцент6 9 2" xfId="3164"/>
    <cellStyle name="6Code" xfId="3165"/>
    <cellStyle name="8pt" xfId="350"/>
    <cellStyle name="Aaia?iue [0]_vaqduGfTSN7qyUJNWHRlcWo3H" xfId="351"/>
    <cellStyle name="Aaia?iue_vaqduGfTSN7qyUJNWHRlcWo3H" xfId="352"/>
    <cellStyle name="Äåíåæíûé [0]_vaqduGfTSN7qyUJNWHRlcWo3H" xfId="353"/>
    <cellStyle name="Äåíåæíûé_vaqduGfTSN7qyUJNWHRlcWo3H" xfId="354"/>
    <cellStyle name="Accent1" xfId="355"/>
    <cellStyle name="Accent2" xfId="356"/>
    <cellStyle name="Accent3" xfId="357"/>
    <cellStyle name="Accent4" xfId="358"/>
    <cellStyle name="Accent5" xfId="359"/>
    <cellStyle name="Accent6" xfId="360"/>
    <cellStyle name="acct" xfId="361"/>
    <cellStyle name="Ăčďĺđńńűëęŕ" xfId="3166"/>
    <cellStyle name="Action" xfId="121"/>
    <cellStyle name="AeE­ [0]_?A°??µAoC?" xfId="362"/>
    <cellStyle name="AeE­_?A°??µAoC?" xfId="363"/>
    <cellStyle name="Aeia?nnueea" xfId="364"/>
    <cellStyle name="AFE" xfId="365"/>
    <cellStyle name="AFE 10" xfId="3167"/>
    <cellStyle name="AFE 11" xfId="3168"/>
    <cellStyle name="AFE 12" xfId="3169"/>
    <cellStyle name="AFE 13" xfId="3170"/>
    <cellStyle name="AFE 14" xfId="3171"/>
    <cellStyle name="AFE 15" xfId="3172"/>
    <cellStyle name="AFE 16" xfId="3173"/>
    <cellStyle name="AFE 17" xfId="3174"/>
    <cellStyle name="AFE 18" xfId="3175"/>
    <cellStyle name="AFE 2" xfId="366"/>
    <cellStyle name="AFE 3" xfId="3176"/>
    <cellStyle name="AFE 4" xfId="3177"/>
    <cellStyle name="AFE 5" xfId="3178"/>
    <cellStyle name="AFE 6" xfId="3179"/>
    <cellStyle name="AFE 7" xfId="3180"/>
    <cellStyle name="AFE 8" xfId="3181"/>
    <cellStyle name="AFE 9" xfId="3182"/>
    <cellStyle name="Áĺççŕůčňíűé" xfId="3183"/>
    <cellStyle name="Äĺíĺćíűé [0]_(ňŕá 3č)" xfId="3184"/>
    <cellStyle name="Äĺíĺćíűé_(ňŕá 3č)" xfId="3185"/>
    <cellStyle name="alternate" xfId="3186"/>
    <cellStyle name="alternate 2" xfId="3187"/>
    <cellStyle name="Arial 10" xfId="367"/>
    <cellStyle name="Arial 10 10" xfId="3188"/>
    <cellStyle name="Arial 10 11" xfId="3189"/>
    <cellStyle name="Arial 10 12" xfId="3190"/>
    <cellStyle name="Arial 10 13" xfId="3191"/>
    <cellStyle name="Arial 10 14" xfId="3192"/>
    <cellStyle name="Arial 10 15" xfId="3193"/>
    <cellStyle name="Arial 10 16" xfId="3194"/>
    <cellStyle name="Arial 10 17" xfId="3195"/>
    <cellStyle name="Arial 10 18" xfId="3196"/>
    <cellStyle name="Arial 10 2" xfId="368"/>
    <cellStyle name="Arial 10 3" xfId="3197"/>
    <cellStyle name="Arial 10 4" xfId="3198"/>
    <cellStyle name="Arial 10 5" xfId="3199"/>
    <cellStyle name="Arial 10 6" xfId="3200"/>
    <cellStyle name="Arial 10 7" xfId="3201"/>
    <cellStyle name="Arial 10 8" xfId="3202"/>
    <cellStyle name="Arial 10 9" xfId="3203"/>
    <cellStyle name="Arial 12" xfId="369"/>
    <cellStyle name="Arial 12 10" xfId="3204"/>
    <cellStyle name="Arial 12 11" xfId="3205"/>
    <cellStyle name="Arial 12 12" xfId="3206"/>
    <cellStyle name="Arial 12 13" xfId="3207"/>
    <cellStyle name="Arial 12 14" xfId="3208"/>
    <cellStyle name="Arial 12 15" xfId="3209"/>
    <cellStyle name="Arial 12 16" xfId="3210"/>
    <cellStyle name="Arial 12 17" xfId="3211"/>
    <cellStyle name="Arial 12 18" xfId="3212"/>
    <cellStyle name="Arial 12 2" xfId="370"/>
    <cellStyle name="Arial 12 3" xfId="3213"/>
    <cellStyle name="Arial 12 4" xfId="3214"/>
    <cellStyle name="Arial 12 5" xfId="3215"/>
    <cellStyle name="Arial 12 6" xfId="3216"/>
    <cellStyle name="Arial 12 7" xfId="3217"/>
    <cellStyle name="Arial 12 8" xfId="3218"/>
    <cellStyle name="Arial 12 9" xfId="3219"/>
    <cellStyle name="ARtext" xfId="3220"/>
    <cellStyle name="Bad" xfId="371"/>
    <cellStyle name="Balance" xfId="372"/>
    <cellStyle name="Balance 10" xfId="3221"/>
    <cellStyle name="Balance 11" xfId="3222"/>
    <cellStyle name="Balance 12" xfId="3223"/>
    <cellStyle name="Balance 13" xfId="3224"/>
    <cellStyle name="Balance 14" xfId="3225"/>
    <cellStyle name="Balance 15" xfId="3226"/>
    <cellStyle name="Balance 16" xfId="3227"/>
    <cellStyle name="Balance 17" xfId="3228"/>
    <cellStyle name="Balance 18" xfId="3229"/>
    <cellStyle name="Balance 2" xfId="373"/>
    <cellStyle name="Balance 3" xfId="3230"/>
    <cellStyle name="Balance 4" xfId="3231"/>
    <cellStyle name="Balance 5" xfId="3232"/>
    <cellStyle name="Balance 6" xfId="3233"/>
    <cellStyle name="Balance 7" xfId="3234"/>
    <cellStyle name="Balance 8" xfId="3235"/>
    <cellStyle name="Balance 9" xfId="3236"/>
    <cellStyle name="BalanceBold" xfId="374"/>
    <cellStyle name="BalanceBold 10" xfId="3237"/>
    <cellStyle name="BalanceBold 11" xfId="3238"/>
    <cellStyle name="BalanceBold 12" xfId="3239"/>
    <cellStyle name="BalanceBold 13" xfId="3240"/>
    <cellStyle name="BalanceBold 14" xfId="3241"/>
    <cellStyle name="BalanceBold 15" xfId="3242"/>
    <cellStyle name="BalanceBold 16" xfId="3243"/>
    <cellStyle name="BalanceBold 17" xfId="3244"/>
    <cellStyle name="BalanceBold 18" xfId="3245"/>
    <cellStyle name="BalanceBold 2" xfId="375"/>
    <cellStyle name="BalanceBold 3" xfId="3246"/>
    <cellStyle name="BalanceBold 4" xfId="3247"/>
    <cellStyle name="BalanceBold 5" xfId="3248"/>
    <cellStyle name="BalanceBold 6" xfId="3249"/>
    <cellStyle name="BalanceBold 7" xfId="3250"/>
    <cellStyle name="BalanceBold 8" xfId="3251"/>
    <cellStyle name="BalanceBold 9" xfId="3252"/>
    <cellStyle name="BLACK" xfId="376"/>
    <cellStyle name="BLACK 10" xfId="3253"/>
    <cellStyle name="BLACK 11" xfId="3254"/>
    <cellStyle name="BLACK 12" xfId="3255"/>
    <cellStyle name="BLACK 13" xfId="3256"/>
    <cellStyle name="BLACK 14" xfId="3257"/>
    <cellStyle name="BLACK 15" xfId="3258"/>
    <cellStyle name="BLACK 16" xfId="3259"/>
    <cellStyle name="BLACK 17" xfId="3260"/>
    <cellStyle name="BLACK 18" xfId="3261"/>
    <cellStyle name="BLACK 2" xfId="377"/>
    <cellStyle name="BLACK 3" xfId="3262"/>
    <cellStyle name="BLACK 4" xfId="3263"/>
    <cellStyle name="BLACK 5" xfId="3264"/>
    <cellStyle name="BLACK 6" xfId="3265"/>
    <cellStyle name="BLACK 7" xfId="3266"/>
    <cellStyle name="BLACK 8" xfId="3267"/>
    <cellStyle name="BLACK 9" xfId="3268"/>
    <cellStyle name="Blue" xfId="378"/>
    <cellStyle name="Blue 10" xfId="3269"/>
    <cellStyle name="Blue 11" xfId="3270"/>
    <cellStyle name="Blue 12" xfId="3271"/>
    <cellStyle name="Blue 13" xfId="3272"/>
    <cellStyle name="Blue 14" xfId="3273"/>
    <cellStyle name="Blue 15" xfId="3274"/>
    <cellStyle name="Blue 16" xfId="3275"/>
    <cellStyle name="Blue 17" xfId="3276"/>
    <cellStyle name="Blue 18" xfId="3277"/>
    <cellStyle name="Blue 2" xfId="379"/>
    <cellStyle name="Blue 3" xfId="3278"/>
    <cellStyle name="Blue 4" xfId="3279"/>
    <cellStyle name="Blue 5" xfId="3280"/>
    <cellStyle name="Blue 6" xfId="3281"/>
    <cellStyle name="Blue 7" xfId="3282"/>
    <cellStyle name="Blue 8" xfId="3283"/>
    <cellStyle name="Blue 9" xfId="3284"/>
    <cellStyle name="Body" xfId="380"/>
    <cellStyle name="Body 10" xfId="3285"/>
    <cellStyle name="Body 11" xfId="3286"/>
    <cellStyle name="Body 12" xfId="3287"/>
    <cellStyle name="Body 13" xfId="3288"/>
    <cellStyle name="Body 14" xfId="3289"/>
    <cellStyle name="Body 15" xfId="3290"/>
    <cellStyle name="Body 16" xfId="3291"/>
    <cellStyle name="Body 17" xfId="3292"/>
    <cellStyle name="Body 18" xfId="3293"/>
    <cellStyle name="Body 2" xfId="381"/>
    <cellStyle name="Body 3" xfId="3294"/>
    <cellStyle name="Body 4" xfId="3295"/>
    <cellStyle name="Body 5" xfId="3296"/>
    <cellStyle name="Body 6" xfId="3297"/>
    <cellStyle name="Body 7" xfId="3298"/>
    <cellStyle name="Body 8" xfId="3299"/>
    <cellStyle name="Body 9" xfId="3300"/>
    <cellStyle name="British Pound" xfId="382"/>
    <cellStyle name="British Pound 10" xfId="3301"/>
    <cellStyle name="British Pound 11" xfId="3302"/>
    <cellStyle name="British Pound 12" xfId="3303"/>
    <cellStyle name="British Pound 13" xfId="3304"/>
    <cellStyle name="British Pound 14" xfId="3305"/>
    <cellStyle name="British Pound 15" xfId="3306"/>
    <cellStyle name="British Pound 16" xfId="3307"/>
    <cellStyle name="British Pound 17" xfId="3308"/>
    <cellStyle name="British Pound 18" xfId="3309"/>
    <cellStyle name="British Pound 2" xfId="383"/>
    <cellStyle name="British Pound 3" xfId="3310"/>
    <cellStyle name="British Pound 4" xfId="3311"/>
    <cellStyle name="British Pound 5" xfId="3312"/>
    <cellStyle name="British Pound 6" xfId="3313"/>
    <cellStyle name="British Pound 7" xfId="3314"/>
    <cellStyle name="British Pound 8" xfId="3315"/>
    <cellStyle name="British Pound 9" xfId="3316"/>
    <cellStyle name="C?AO_?A°??µAoC?" xfId="384"/>
    <cellStyle name="CALC Amount" xfId="3317"/>
    <cellStyle name="CALC Amount Total" xfId="3318"/>
    <cellStyle name="Calc Currency (0)" xfId="385"/>
    <cellStyle name="Calc Currency (0) 2" xfId="3319"/>
    <cellStyle name="Calc Currency (0) 2 2" xfId="3320"/>
    <cellStyle name="Calc Currency (0) 2_прил_1_ Формат БП 2012" xfId="3321"/>
    <cellStyle name="Calc Currency (0)_СТАНЦИИ_2011_БП" xfId="3322"/>
    <cellStyle name="Calc Currency (2)" xfId="3323"/>
    <cellStyle name="Calc Percent (0)" xfId="3324"/>
    <cellStyle name="Calc Percent (1)" xfId="3325"/>
    <cellStyle name="Calc Percent (2)" xfId="3326"/>
    <cellStyle name="Calc Units (0)" xfId="3327"/>
    <cellStyle name="Calc Units (1)" xfId="3328"/>
    <cellStyle name="Calc Units (2)" xfId="3329"/>
    <cellStyle name="Calculation" xfId="386"/>
    <cellStyle name="Call ins" xfId="3330"/>
    <cellStyle name="Case" xfId="387"/>
    <cellStyle name="Cells" xfId="141"/>
    <cellStyle name="Cells 2" xfId="142"/>
    <cellStyle name="Center Across" xfId="388"/>
    <cellStyle name="Center Across 10" xfId="3331"/>
    <cellStyle name="Center Across 11" xfId="3332"/>
    <cellStyle name="Center Across 12" xfId="3333"/>
    <cellStyle name="Center Across 13" xfId="3334"/>
    <cellStyle name="Center Across 14" xfId="3335"/>
    <cellStyle name="Center Across 15" xfId="3336"/>
    <cellStyle name="Center Across 16" xfId="3337"/>
    <cellStyle name="Center Across 17" xfId="3338"/>
    <cellStyle name="Center Across 18" xfId="3339"/>
    <cellStyle name="Center Across 2" xfId="389"/>
    <cellStyle name="Center Across 3" xfId="3340"/>
    <cellStyle name="Center Across 4" xfId="3341"/>
    <cellStyle name="Center Across 5" xfId="3342"/>
    <cellStyle name="Center Across 6" xfId="3343"/>
    <cellStyle name="Center Across 7" xfId="3344"/>
    <cellStyle name="Center Across 8" xfId="3345"/>
    <cellStyle name="Center Across 9" xfId="3346"/>
    <cellStyle name="Center Across_Вода (Бекл)" xfId="3347"/>
    <cellStyle name="Centered Heading" xfId="3348"/>
    <cellStyle name="Check" xfId="390"/>
    <cellStyle name="Check 10" xfId="3349"/>
    <cellStyle name="Check 11" xfId="3350"/>
    <cellStyle name="Check 12" xfId="3351"/>
    <cellStyle name="Check 13" xfId="3352"/>
    <cellStyle name="Check 14" xfId="3353"/>
    <cellStyle name="Check 15" xfId="3354"/>
    <cellStyle name="Check 16" xfId="3355"/>
    <cellStyle name="Check 17" xfId="3356"/>
    <cellStyle name="Check 18" xfId="3357"/>
    <cellStyle name="Check 2" xfId="391"/>
    <cellStyle name="Check 3" xfId="3358"/>
    <cellStyle name="Check 4" xfId="3359"/>
    <cellStyle name="Check 5" xfId="3360"/>
    <cellStyle name="Check 6" xfId="3361"/>
    <cellStyle name="Check 7" xfId="3362"/>
    <cellStyle name="Check 8" xfId="3363"/>
    <cellStyle name="Check 9" xfId="3364"/>
    <cellStyle name="Check Cell" xfId="392"/>
    <cellStyle name="Chek" xfId="3365"/>
    <cellStyle name="CMK" xfId="3366"/>
    <cellStyle name="Code" xfId="393"/>
    <cellStyle name="Code 10" xfId="3367"/>
    <cellStyle name="Code 11" xfId="3368"/>
    <cellStyle name="Code 12" xfId="3369"/>
    <cellStyle name="Code 13" xfId="3370"/>
    <cellStyle name="Code 14" xfId="3371"/>
    <cellStyle name="Code 15" xfId="3372"/>
    <cellStyle name="Code 16" xfId="3373"/>
    <cellStyle name="Code 17" xfId="3374"/>
    <cellStyle name="Code 18" xfId="3375"/>
    <cellStyle name="Code 2" xfId="394"/>
    <cellStyle name="Code 3" xfId="3376"/>
    <cellStyle name="Code 4" xfId="3377"/>
    <cellStyle name="Code 5" xfId="3378"/>
    <cellStyle name="Code 6" xfId="3379"/>
    <cellStyle name="Code 7" xfId="3380"/>
    <cellStyle name="Code 8" xfId="3381"/>
    <cellStyle name="Code 9" xfId="3382"/>
    <cellStyle name="Column Heading" xfId="395"/>
    <cellStyle name="Column Heading 10" xfId="3383"/>
    <cellStyle name="Column Heading 11" xfId="3384"/>
    <cellStyle name="Column Heading 12" xfId="3385"/>
    <cellStyle name="Column Heading 13" xfId="3386"/>
    <cellStyle name="Column Heading 14" xfId="3387"/>
    <cellStyle name="Column Heading 15" xfId="3388"/>
    <cellStyle name="Column Heading 16" xfId="3389"/>
    <cellStyle name="Column Heading 17" xfId="3390"/>
    <cellStyle name="Column Heading 18" xfId="3391"/>
    <cellStyle name="Column Heading 2" xfId="396"/>
    <cellStyle name="Column Heading 3" xfId="3392"/>
    <cellStyle name="Column Heading 4" xfId="3393"/>
    <cellStyle name="Column Heading 5" xfId="3394"/>
    <cellStyle name="Column Heading 6" xfId="3395"/>
    <cellStyle name="Column Heading 7" xfId="3396"/>
    <cellStyle name="Column Heading 8" xfId="3397"/>
    <cellStyle name="Column Heading 9" xfId="3398"/>
    <cellStyle name="Comma [0]" xfId="397"/>
    <cellStyle name="Comma [00]" xfId="3399"/>
    <cellStyle name="Comma [1]" xfId="398"/>
    <cellStyle name="Comma [1] 10" xfId="3400"/>
    <cellStyle name="Comma [1] 11" xfId="3401"/>
    <cellStyle name="Comma [1] 12" xfId="3402"/>
    <cellStyle name="Comma [1] 13" xfId="3403"/>
    <cellStyle name="Comma [1] 14" xfId="3404"/>
    <cellStyle name="Comma [1] 15" xfId="3405"/>
    <cellStyle name="Comma [1] 16" xfId="3406"/>
    <cellStyle name="Comma [1] 17" xfId="3407"/>
    <cellStyle name="Comma [1] 18" xfId="3408"/>
    <cellStyle name="Comma [1] 2" xfId="399"/>
    <cellStyle name="Comma [1] 3" xfId="3409"/>
    <cellStyle name="Comma [1] 4" xfId="3410"/>
    <cellStyle name="Comma [1] 5" xfId="3411"/>
    <cellStyle name="Comma [1] 6" xfId="3412"/>
    <cellStyle name="Comma [1] 7" xfId="3413"/>
    <cellStyle name="Comma [1] 8" xfId="3414"/>
    <cellStyle name="Comma [1] 9" xfId="3415"/>
    <cellStyle name="Comma 0" xfId="400"/>
    <cellStyle name="Comma 0 10" xfId="3416"/>
    <cellStyle name="Comma 0 11" xfId="3417"/>
    <cellStyle name="Comma 0 12" xfId="3418"/>
    <cellStyle name="Comma 0 13" xfId="3419"/>
    <cellStyle name="Comma 0 14" xfId="3420"/>
    <cellStyle name="Comma 0 15" xfId="3421"/>
    <cellStyle name="Comma 0 16" xfId="3422"/>
    <cellStyle name="Comma 0 17" xfId="3423"/>
    <cellStyle name="Comma 0 18" xfId="3424"/>
    <cellStyle name="Comma 0 2" xfId="401"/>
    <cellStyle name="Comma 0 3" xfId="3425"/>
    <cellStyle name="Comma 0 4" xfId="3426"/>
    <cellStyle name="Comma 0 5" xfId="3427"/>
    <cellStyle name="Comma 0 6" xfId="3428"/>
    <cellStyle name="Comma 0 7" xfId="3429"/>
    <cellStyle name="Comma 0 8" xfId="3430"/>
    <cellStyle name="Comma 0 9" xfId="3431"/>
    <cellStyle name="Comma 0*" xfId="402"/>
    <cellStyle name="Comma 0* 10" xfId="3432"/>
    <cellStyle name="Comma 0* 11" xfId="3433"/>
    <cellStyle name="Comma 0* 12" xfId="3434"/>
    <cellStyle name="Comma 0* 13" xfId="3435"/>
    <cellStyle name="Comma 0* 14" xfId="3436"/>
    <cellStyle name="Comma 0* 15" xfId="3437"/>
    <cellStyle name="Comma 0* 16" xfId="3438"/>
    <cellStyle name="Comma 0* 17" xfId="3439"/>
    <cellStyle name="Comma 0* 18" xfId="3440"/>
    <cellStyle name="Comma 0* 2" xfId="403"/>
    <cellStyle name="Comma 0* 3" xfId="3441"/>
    <cellStyle name="Comma 0* 4" xfId="3442"/>
    <cellStyle name="Comma 0* 5" xfId="3443"/>
    <cellStyle name="Comma 0* 6" xfId="3444"/>
    <cellStyle name="Comma 0* 7" xfId="3445"/>
    <cellStyle name="Comma 0* 8" xfId="3446"/>
    <cellStyle name="Comma 0* 9" xfId="3447"/>
    <cellStyle name="Comma 0.0" xfId="3448"/>
    <cellStyle name="Comma 0.0 2" xfId="3449"/>
    <cellStyle name="Comma 0.0 2 2" xfId="3450"/>
    <cellStyle name="Comma 0.00" xfId="3451"/>
    <cellStyle name="Comma 0.00 2" xfId="3452"/>
    <cellStyle name="Comma 0.00 2 2" xfId="3453"/>
    <cellStyle name="Comma 0.000" xfId="3454"/>
    <cellStyle name="Comma 0.000 2" xfId="3455"/>
    <cellStyle name="Comma 0.000 2 2" xfId="3456"/>
    <cellStyle name="Comma 2" xfId="404"/>
    <cellStyle name="Comma 2 10" xfId="3457"/>
    <cellStyle name="Comma 2 11" xfId="3458"/>
    <cellStyle name="Comma 2 12" xfId="3459"/>
    <cellStyle name="Comma 2 13" xfId="3460"/>
    <cellStyle name="Comma 2 14" xfId="3461"/>
    <cellStyle name="Comma 2 15" xfId="3462"/>
    <cellStyle name="Comma 2 16" xfId="3463"/>
    <cellStyle name="Comma 2 17" xfId="3464"/>
    <cellStyle name="Comma 2 18" xfId="3465"/>
    <cellStyle name="Comma 2 2" xfId="405"/>
    <cellStyle name="Comma 2 3" xfId="3466"/>
    <cellStyle name="Comma 2 4" xfId="3467"/>
    <cellStyle name="Comma 2 5" xfId="3468"/>
    <cellStyle name="Comma 2 6" xfId="3469"/>
    <cellStyle name="Comma 2 7" xfId="3470"/>
    <cellStyle name="Comma 2 8" xfId="3471"/>
    <cellStyle name="Comma 2 9" xfId="3472"/>
    <cellStyle name="Comma 3" xfId="3473"/>
    <cellStyle name="Comma 3*" xfId="3474"/>
    <cellStyle name="Comma_Adjusted FS 1299" xfId="3475"/>
    <cellStyle name="Comma0" xfId="406"/>
    <cellStyle name="Comma0 - Style3" xfId="3476"/>
    <cellStyle name="Comma0 2" xfId="3477"/>
    <cellStyle name="Comma0 2 2" xfId="3478"/>
    <cellStyle name="Comma0 3" xfId="3479"/>
    <cellStyle name="Comma0 3 2" xfId="3480"/>
    <cellStyle name="Comma1 - Style1" xfId="3481"/>
    <cellStyle name="Company Name" xfId="3482"/>
    <cellStyle name="Credit" xfId="3483"/>
    <cellStyle name="Credit subtotal" xfId="3484"/>
    <cellStyle name="Credit Total" xfId="3485"/>
    <cellStyle name="Çŕůčňíűé" xfId="3486"/>
    <cellStyle name="CS" xfId="3487"/>
    <cellStyle name="Currency [0]" xfId="47"/>
    <cellStyle name="Currency [0] 2" xfId="3488"/>
    <cellStyle name="Currency [0] 2 2" xfId="3489"/>
    <cellStyle name="Currency [0] 2 3" xfId="3490"/>
    <cellStyle name="Currency [0] 2 4" xfId="3491"/>
    <cellStyle name="Currency [0] 2 5" xfId="3492"/>
    <cellStyle name="Currency [0] 2 6" xfId="3493"/>
    <cellStyle name="Currency [0] 2 7" xfId="3494"/>
    <cellStyle name="Currency [0] 2 8" xfId="3495"/>
    <cellStyle name="Currency [0] 2 9" xfId="3496"/>
    <cellStyle name="Currency [0] 3" xfId="3497"/>
    <cellStyle name="Currency [0] 3 2" xfId="3498"/>
    <cellStyle name="Currency [0] 3 3" xfId="3499"/>
    <cellStyle name="Currency [0] 3 4" xfId="3500"/>
    <cellStyle name="Currency [0] 3 5" xfId="3501"/>
    <cellStyle name="Currency [0] 3 6" xfId="3502"/>
    <cellStyle name="Currency [0] 3 7" xfId="3503"/>
    <cellStyle name="Currency [0] 3 8" xfId="3504"/>
    <cellStyle name="Currency [0] 3 9" xfId="3505"/>
    <cellStyle name="Currency [0] 4" xfId="3506"/>
    <cellStyle name="Currency [0] 4 2" xfId="3507"/>
    <cellStyle name="Currency [0] 4 3" xfId="3508"/>
    <cellStyle name="Currency [0] 4 4" xfId="3509"/>
    <cellStyle name="Currency [0] 4 5" xfId="3510"/>
    <cellStyle name="Currency [0] 4 6" xfId="3511"/>
    <cellStyle name="Currency [0] 4 7" xfId="3512"/>
    <cellStyle name="Currency [0] 4 8" xfId="3513"/>
    <cellStyle name="Currency [0] 4 9" xfId="3514"/>
    <cellStyle name="Currency [0] 5" xfId="3515"/>
    <cellStyle name="Currency [0] 5 2" xfId="3516"/>
    <cellStyle name="Currency [0] 5 3" xfId="3517"/>
    <cellStyle name="Currency [0] 5 4" xfId="3518"/>
    <cellStyle name="Currency [0] 5 5" xfId="3519"/>
    <cellStyle name="Currency [0] 5 6" xfId="3520"/>
    <cellStyle name="Currency [0] 5 7" xfId="3521"/>
    <cellStyle name="Currency [0] 5 8" xfId="3522"/>
    <cellStyle name="Currency [0] 5 9" xfId="3523"/>
    <cellStyle name="Currency [0] 6" xfId="3524"/>
    <cellStyle name="Currency [0] 6 2" xfId="3525"/>
    <cellStyle name="Currency [0] 6 3" xfId="3526"/>
    <cellStyle name="Currency [0] 7" xfId="3527"/>
    <cellStyle name="Currency [0] 7 2" xfId="3528"/>
    <cellStyle name="Currency [0] 7 3" xfId="3529"/>
    <cellStyle name="Currency [0] 8" xfId="3530"/>
    <cellStyle name="Currency [0] 8 2" xfId="3531"/>
    <cellStyle name="Currency [0] 8 3" xfId="3532"/>
    <cellStyle name="Currency [00]" xfId="3533"/>
    <cellStyle name="Currency [1]" xfId="407"/>
    <cellStyle name="Currency 0" xfId="408"/>
    <cellStyle name="Currency 0 10" xfId="3534"/>
    <cellStyle name="Currency 0 11" xfId="3535"/>
    <cellStyle name="Currency 0 12" xfId="3536"/>
    <cellStyle name="Currency 0 13" xfId="3537"/>
    <cellStyle name="Currency 0 14" xfId="3538"/>
    <cellStyle name="Currency 0 15" xfId="3539"/>
    <cellStyle name="Currency 0 16" xfId="3540"/>
    <cellStyle name="Currency 0 17" xfId="3541"/>
    <cellStyle name="Currency 0 18" xfId="3542"/>
    <cellStyle name="Currency 0 2" xfId="409"/>
    <cellStyle name="Currency 0 3" xfId="3543"/>
    <cellStyle name="Currency 0 4" xfId="3544"/>
    <cellStyle name="Currency 0 5" xfId="3545"/>
    <cellStyle name="Currency 0 6" xfId="3546"/>
    <cellStyle name="Currency 0 7" xfId="3547"/>
    <cellStyle name="Currency 0 8" xfId="3548"/>
    <cellStyle name="Currency 0 9" xfId="3549"/>
    <cellStyle name="Currency 0.0" xfId="3550"/>
    <cellStyle name="Currency 0.0 2" xfId="3551"/>
    <cellStyle name="Currency 0.0 2 2" xfId="3552"/>
    <cellStyle name="Currency 0.00" xfId="3553"/>
    <cellStyle name="Currency 0.00 2" xfId="3554"/>
    <cellStyle name="Currency 0.00 2 2" xfId="3555"/>
    <cellStyle name="Currency 0.000" xfId="3556"/>
    <cellStyle name="Currency 0.000 2" xfId="3557"/>
    <cellStyle name="Currency 0.000 2 2" xfId="3558"/>
    <cellStyle name="Currency 2" xfId="410"/>
    <cellStyle name="Currency 2 10" xfId="3559"/>
    <cellStyle name="Currency 2 11" xfId="3560"/>
    <cellStyle name="Currency 2 12" xfId="3561"/>
    <cellStyle name="Currency 2 13" xfId="3562"/>
    <cellStyle name="Currency 2 14" xfId="3563"/>
    <cellStyle name="Currency 2 15" xfId="3564"/>
    <cellStyle name="Currency 2 16" xfId="3565"/>
    <cellStyle name="Currency 2 17" xfId="3566"/>
    <cellStyle name="Currency 2 18" xfId="3567"/>
    <cellStyle name="Currency 2 2" xfId="411"/>
    <cellStyle name="Currency 2 3" xfId="3568"/>
    <cellStyle name="Currency 2 4" xfId="3569"/>
    <cellStyle name="Currency 2 5" xfId="3570"/>
    <cellStyle name="Currency 2 6" xfId="3571"/>
    <cellStyle name="Currency 2 7" xfId="3572"/>
    <cellStyle name="Currency 2 8" xfId="3573"/>
    <cellStyle name="Currency 2 9" xfId="3574"/>
    <cellStyle name="Currency EN" xfId="3575"/>
    <cellStyle name="Currency RU" xfId="3576"/>
    <cellStyle name="Currency RU calc" xfId="3577"/>
    <cellStyle name="Currency RU_CP-P (2)" xfId="3578"/>
    <cellStyle name="Currency_06_9m" xfId="3579"/>
    <cellStyle name="Currency0" xfId="412"/>
    <cellStyle name="Currency0 2" xfId="3580"/>
    <cellStyle name="Currency0 2 2" xfId="3581"/>
    <cellStyle name="currency1" xfId="143"/>
    <cellStyle name="Currency2" xfId="113"/>
    <cellStyle name="currency3" xfId="144"/>
    <cellStyle name="currency4" xfId="145"/>
    <cellStyle name="Đ_x0010_" xfId="48"/>
    <cellStyle name="Data" xfId="413"/>
    <cellStyle name="Data 10" xfId="3582"/>
    <cellStyle name="Data 11" xfId="3583"/>
    <cellStyle name="Data 12" xfId="3584"/>
    <cellStyle name="Data 13" xfId="3585"/>
    <cellStyle name="Data 14" xfId="3586"/>
    <cellStyle name="Data 15" xfId="3587"/>
    <cellStyle name="Data 16" xfId="3588"/>
    <cellStyle name="Data 17" xfId="3589"/>
    <cellStyle name="Data 18" xfId="3590"/>
    <cellStyle name="Data 2" xfId="414"/>
    <cellStyle name="Data 3" xfId="3591"/>
    <cellStyle name="Data 4" xfId="3592"/>
    <cellStyle name="Data 5" xfId="3593"/>
    <cellStyle name="Data 6" xfId="3594"/>
    <cellStyle name="Data 7" xfId="3595"/>
    <cellStyle name="Data 8" xfId="3596"/>
    <cellStyle name="Data 9" xfId="3597"/>
    <cellStyle name="DataBold" xfId="415"/>
    <cellStyle name="DataBold 10" xfId="3598"/>
    <cellStyle name="DataBold 11" xfId="3599"/>
    <cellStyle name="DataBold 12" xfId="3600"/>
    <cellStyle name="DataBold 13" xfId="3601"/>
    <cellStyle name="DataBold 14" xfId="3602"/>
    <cellStyle name="DataBold 15" xfId="3603"/>
    <cellStyle name="DataBold 16" xfId="3604"/>
    <cellStyle name="DataBold 17" xfId="3605"/>
    <cellStyle name="DataBold 18" xfId="3606"/>
    <cellStyle name="DataBold 2" xfId="416"/>
    <cellStyle name="DataBold 3" xfId="3607"/>
    <cellStyle name="DataBold 4" xfId="3608"/>
    <cellStyle name="DataBold 5" xfId="3609"/>
    <cellStyle name="DataBold 6" xfId="3610"/>
    <cellStyle name="DataBold 7" xfId="3611"/>
    <cellStyle name="DataBold 8" xfId="3612"/>
    <cellStyle name="DataBold 9" xfId="3613"/>
    <cellStyle name="Date" xfId="417"/>
    <cellStyle name="Date 10" xfId="3614"/>
    <cellStyle name="Date 11" xfId="3615"/>
    <cellStyle name="Date 12" xfId="3616"/>
    <cellStyle name="Date 13" xfId="3617"/>
    <cellStyle name="Date 14" xfId="3618"/>
    <cellStyle name="Date 15" xfId="3619"/>
    <cellStyle name="Date 16" xfId="3620"/>
    <cellStyle name="Date 17" xfId="3621"/>
    <cellStyle name="Date 18" xfId="3622"/>
    <cellStyle name="Date 2" xfId="418"/>
    <cellStyle name="Date 2 2" xfId="3623"/>
    <cellStyle name="Date 3" xfId="3624"/>
    <cellStyle name="Date 4" xfId="3625"/>
    <cellStyle name="Date 5" xfId="3626"/>
    <cellStyle name="Date 6" xfId="3627"/>
    <cellStyle name="Date 7" xfId="3628"/>
    <cellStyle name="Date 8" xfId="3629"/>
    <cellStyle name="Date 9" xfId="3630"/>
    <cellStyle name="Date Aligned" xfId="419"/>
    <cellStyle name="Date Aligned 10" xfId="3631"/>
    <cellStyle name="Date Aligned 11" xfId="3632"/>
    <cellStyle name="Date Aligned 12" xfId="3633"/>
    <cellStyle name="Date Aligned 13" xfId="3634"/>
    <cellStyle name="Date Aligned 14" xfId="3635"/>
    <cellStyle name="Date Aligned 15" xfId="3636"/>
    <cellStyle name="Date Aligned 16" xfId="3637"/>
    <cellStyle name="Date Aligned 17" xfId="3638"/>
    <cellStyle name="Date Aligned 18" xfId="3639"/>
    <cellStyle name="Date Aligned 2" xfId="420"/>
    <cellStyle name="Date Aligned 3" xfId="3640"/>
    <cellStyle name="Date Aligned 4" xfId="3641"/>
    <cellStyle name="Date Aligned 5" xfId="3642"/>
    <cellStyle name="Date Aligned 6" xfId="3643"/>
    <cellStyle name="Date Aligned 7" xfId="3644"/>
    <cellStyle name="Date Aligned 8" xfId="3645"/>
    <cellStyle name="Date Aligned 9" xfId="3646"/>
    <cellStyle name="Date EN" xfId="3647"/>
    <cellStyle name="Date RU" xfId="3648"/>
    <cellStyle name="Date Short" xfId="3649"/>
    <cellStyle name="Date_07.12.2005  КЭШ и баланс " xfId="421"/>
    <cellStyle name="Dates" xfId="3650"/>
    <cellStyle name="DblClick" xfId="146"/>
    <cellStyle name="Debit" xfId="3651"/>
    <cellStyle name="Debit subtotal" xfId="3652"/>
    <cellStyle name="Debit Total" xfId="3653"/>
    <cellStyle name="Dec_0" xfId="422"/>
    <cellStyle name="DELTA" xfId="3654"/>
    <cellStyle name="DELTA 2" xfId="3655"/>
    <cellStyle name="DELTA 2 2" xfId="3656"/>
    <cellStyle name="DELTA 2_прил_1_ Формат БП 2012" xfId="3657"/>
    <cellStyle name="DELTA_6.1-топл_расход" xfId="3658"/>
    <cellStyle name="Deviant" xfId="423"/>
    <cellStyle name="Deviant 10" xfId="3659"/>
    <cellStyle name="Deviant 11" xfId="3660"/>
    <cellStyle name="Deviant 12" xfId="3661"/>
    <cellStyle name="Deviant 13" xfId="3662"/>
    <cellStyle name="Deviant 14" xfId="3663"/>
    <cellStyle name="Deviant 15" xfId="3664"/>
    <cellStyle name="Deviant 16" xfId="3665"/>
    <cellStyle name="Deviant 17" xfId="3666"/>
    <cellStyle name="Deviant 18" xfId="3667"/>
    <cellStyle name="Deviant 2" xfId="424"/>
    <cellStyle name="Deviant 3" xfId="3668"/>
    <cellStyle name="Deviant 4" xfId="3669"/>
    <cellStyle name="Deviant 5" xfId="3670"/>
    <cellStyle name="Deviant 6" xfId="3671"/>
    <cellStyle name="Deviant 7" xfId="3672"/>
    <cellStyle name="Deviant 8" xfId="3673"/>
    <cellStyle name="Deviant 9" xfId="3674"/>
    <cellStyle name="Dezimal [0]_AX-5-Loan-Portfolio-Efficiency-310899" xfId="3675"/>
    <cellStyle name="Dezimal_AX-5-Loan-Portfolio-Efficiency-310899" xfId="3676"/>
    <cellStyle name="Dollars" xfId="425"/>
    <cellStyle name="done" xfId="3677"/>
    <cellStyle name="done 2" xfId="3678"/>
    <cellStyle name="Dotted Line" xfId="426"/>
    <cellStyle name="Dotted Line 10" xfId="3679"/>
    <cellStyle name="Dotted Line 11" xfId="3680"/>
    <cellStyle name="Dotted Line 12" xfId="3681"/>
    <cellStyle name="Dotted Line 13" xfId="3682"/>
    <cellStyle name="Dotted Line 14" xfId="3683"/>
    <cellStyle name="Dotted Line 15" xfId="3684"/>
    <cellStyle name="Dotted Line 16" xfId="3685"/>
    <cellStyle name="Dotted Line 17" xfId="3686"/>
    <cellStyle name="Dotted Line 18" xfId="3687"/>
    <cellStyle name="Dotted Line 2" xfId="427"/>
    <cellStyle name="Dotted Line 3" xfId="3688"/>
    <cellStyle name="Dotted Line 4" xfId="3689"/>
    <cellStyle name="Dotted Line 5" xfId="3690"/>
    <cellStyle name="Dotted Line 6" xfId="3691"/>
    <cellStyle name="Dotted Line 7" xfId="3692"/>
    <cellStyle name="Dotted Line 8" xfId="3693"/>
    <cellStyle name="Dotted Line 9" xfId="3694"/>
    <cellStyle name="Double Accounting" xfId="428"/>
    <cellStyle name="Double Accounting 10" xfId="3695"/>
    <cellStyle name="Double Accounting 11" xfId="3696"/>
    <cellStyle name="Double Accounting 12" xfId="3697"/>
    <cellStyle name="Double Accounting 13" xfId="3698"/>
    <cellStyle name="Double Accounting 14" xfId="3699"/>
    <cellStyle name="Double Accounting 15" xfId="3700"/>
    <cellStyle name="Double Accounting 16" xfId="3701"/>
    <cellStyle name="Double Accounting 17" xfId="3702"/>
    <cellStyle name="Double Accounting 18" xfId="3703"/>
    <cellStyle name="Double Accounting 2" xfId="429"/>
    <cellStyle name="Double Accounting 3" xfId="3704"/>
    <cellStyle name="Double Accounting 4" xfId="3705"/>
    <cellStyle name="Double Accounting 5" xfId="3706"/>
    <cellStyle name="Double Accounting 6" xfId="3707"/>
    <cellStyle name="Double Accounting 7" xfId="3708"/>
    <cellStyle name="Double Accounting 8" xfId="3709"/>
    <cellStyle name="Double Accounting 9" xfId="3710"/>
    <cellStyle name="Dziesiêtny [0]_1" xfId="3711"/>
    <cellStyle name="Dziesiętny [0]_Annexes WWBU 02-03 ER" xfId="3712"/>
    <cellStyle name="Dziesiêtny_1" xfId="3713"/>
    <cellStyle name="Dziesiętny_Annexes WWBU 02-03 ER" xfId="3714"/>
    <cellStyle name="E&amp;Y House" xfId="3715"/>
    <cellStyle name="E-mail" xfId="3716"/>
    <cellStyle name="E-mail 2" xfId="3717"/>
    <cellStyle name="E-mail 3" xfId="3718"/>
    <cellStyle name="E-mail_46EP.2012(v0.1)" xfId="3719"/>
    <cellStyle name="Enter Currency (0)" xfId="3720"/>
    <cellStyle name="Enter Currency (2)" xfId="3721"/>
    <cellStyle name="Enter Units (0)" xfId="3722"/>
    <cellStyle name="Enter Units (1)" xfId="3723"/>
    <cellStyle name="Enter Units (2)" xfId="3724"/>
    <cellStyle name="Euro" xfId="430"/>
    <cellStyle name="Euro 10" xfId="3725"/>
    <cellStyle name="Euro 11" xfId="3726"/>
    <cellStyle name="Euro 12" xfId="3727"/>
    <cellStyle name="Euro 13" xfId="3728"/>
    <cellStyle name="Euro 14" xfId="3729"/>
    <cellStyle name="Euro 15" xfId="3730"/>
    <cellStyle name="Euro 16" xfId="3731"/>
    <cellStyle name="Euro 17" xfId="3732"/>
    <cellStyle name="Euro 18" xfId="3733"/>
    <cellStyle name="Euro 2" xfId="431"/>
    <cellStyle name="Euro 3" xfId="3734"/>
    <cellStyle name="Euro 4" xfId="3735"/>
    <cellStyle name="Euro 5" xfId="3736"/>
    <cellStyle name="Euro 6" xfId="3737"/>
    <cellStyle name="Euro 7" xfId="3738"/>
    <cellStyle name="Euro 8" xfId="3739"/>
    <cellStyle name="Euro 9" xfId="3740"/>
    <cellStyle name="Euro_АРМ_БП__АО-Генерация_2010" xfId="3741"/>
    <cellStyle name="ew" xfId="3742"/>
    <cellStyle name="ew 2" xfId="3743"/>
    <cellStyle name="ew 2 2" xfId="3744"/>
    <cellStyle name="ew 2_прил_1_ Формат БП 2012" xfId="3745"/>
    <cellStyle name="ew 3" xfId="3746"/>
    <cellStyle name="ew_БП_СЗТЭЦ_2011" xfId="3747"/>
    <cellStyle name="Excel Built-in Excel Built-in Обычный_Смета расходов" xfId="3748"/>
    <cellStyle name="Excel Built-in Normal" xfId="3749"/>
    <cellStyle name="Explanatory Text" xfId="432"/>
    <cellStyle name="Ezres [0]_Document" xfId="433"/>
    <cellStyle name="Ezres_Document" xfId="434"/>
    <cellStyle name="F2" xfId="435"/>
    <cellStyle name="F2 10" xfId="3750"/>
    <cellStyle name="F2 11" xfId="3751"/>
    <cellStyle name="F2 12" xfId="3752"/>
    <cellStyle name="F2 13" xfId="3753"/>
    <cellStyle name="F2 14" xfId="3754"/>
    <cellStyle name="F2 15" xfId="3755"/>
    <cellStyle name="F2 16" xfId="3756"/>
    <cellStyle name="F2 17" xfId="3757"/>
    <cellStyle name="F2 18" xfId="3758"/>
    <cellStyle name="F2 2" xfId="436"/>
    <cellStyle name="F2 3" xfId="3759"/>
    <cellStyle name="F2 4" xfId="3760"/>
    <cellStyle name="F2 5" xfId="3761"/>
    <cellStyle name="F2 6" xfId="3762"/>
    <cellStyle name="F2 7" xfId="3763"/>
    <cellStyle name="F2 8" xfId="3764"/>
    <cellStyle name="F2 9" xfId="3765"/>
    <cellStyle name="F3" xfId="437"/>
    <cellStyle name="F3 10" xfId="3766"/>
    <cellStyle name="F3 11" xfId="3767"/>
    <cellStyle name="F3 12" xfId="3768"/>
    <cellStyle name="F3 13" xfId="3769"/>
    <cellStyle name="F3 14" xfId="3770"/>
    <cellStyle name="F3 15" xfId="3771"/>
    <cellStyle name="F3 16" xfId="3772"/>
    <cellStyle name="F3 17" xfId="3773"/>
    <cellStyle name="F3 18" xfId="3774"/>
    <cellStyle name="F3 2" xfId="438"/>
    <cellStyle name="F3 3" xfId="3775"/>
    <cellStyle name="F3 4" xfId="3776"/>
    <cellStyle name="F3 5" xfId="3777"/>
    <cellStyle name="F3 6" xfId="3778"/>
    <cellStyle name="F3 7" xfId="3779"/>
    <cellStyle name="F3 8" xfId="3780"/>
    <cellStyle name="F3 9" xfId="3781"/>
    <cellStyle name="F4" xfId="439"/>
    <cellStyle name="F4 10" xfId="3782"/>
    <cellStyle name="F4 11" xfId="3783"/>
    <cellStyle name="F4 12" xfId="3784"/>
    <cellStyle name="F4 13" xfId="3785"/>
    <cellStyle name="F4 14" xfId="3786"/>
    <cellStyle name="F4 15" xfId="3787"/>
    <cellStyle name="F4 16" xfId="3788"/>
    <cellStyle name="F4 17" xfId="3789"/>
    <cellStyle name="F4 18" xfId="3790"/>
    <cellStyle name="F4 2" xfId="440"/>
    <cellStyle name="F4 3" xfId="3791"/>
    <cellStyle name="F4 4" xfId="3792"/>
    <cellStyle name="F4 5" xfId="3793"/>
    <cellStyle name="F4 6" xfId="3794"/>
    <cellStyle name="F4 7" xfId="3795"/>
    <cellStyle name="F4 8" xfId="3796"/>
    <cellStyle name="F4 9" xfId="3797"/>
    <cellStyle name="F5" xfId="441"/>
    <cellStyle name="F5 10" xfId="3798"/>
    <cellStyle name="F5 11" xfId="3799"/>
    <cellStyle name="F5 12" xfId="3800"/>
    <cellStyle name="F5 13" xfId="3801"/>
    <cellStyle name="F5 14" xfId="3802"/>
    <cellStyle name="F5 15" xfId="3803"/>
    <cellStyle name="F5 16" xfId="3804"/>
    <cellStyle name="F5 17" xfId="3805"/>
    <cellStyle name="F5 18" xfId="3806"/>
    <cellStyle name="F5 2" xfId="442"/>
    <cellStyle name="F5 3" xfId="3807"/>
    <cellStyle name="F5 4" xfId="3808"/>
    <cellStyle name="F5 5" xfId="3809"/>
    <cellStyle name="F5 6" xfId="3810"/>
    <cellStyle name="F5 7" xfId="3811"/>
    <cellStyle name="F5 8" xfId="3812"/>
    <cellStyle name="F5 9" xfId="3813"/>
    <cellStyle name="F6" xfId="443"/>
    <cellStyle name="F6 10" xfId="3814"/>
    <cellStyle name="F6 11" xfId="3815"/>
    <cellStyle name="F6 12" xfId="3816"/>
    <cellStyle name="F6 13" xfId="3817"/>
    <cellStyle name="F6 14" xfId="3818"/>
    <cellStyle name="F6 15" xfId="3819"/>
    <cellStyle name="F6 16" xfId="3820"/>
    <cellStyle name="F6 17" xfId="3821"/>
    <cellStyle name="F6 18" xfId="3822"/>
    <cellStyle name="F6 2" xfId="444"/>
    <cellStyle name="F6 3" xfId="3823"/>
    <cellStyle name="F6 4" xfId="3824"/>
    <cellStyle name="F6 5" xfId="3825"/>
    <cellStyle name="F6 6" xfId="3826"/>
    <cellStyle name="F6 7" xfId="3827"/>
    <cellStyle name="F6 8" xfId="3828"/>
    <cellStyle name="F6 9" xfId="3829"/>
    <cellStyle name="F7" xfId="445"/>
    <cellStyle name="F7 10" xfId="3830"/>
    <cellStyle name="F7 11" xfId="3831"/>
    <cellStyle name="F7 12" xfId="3832"/>
    <cellStyle name="F7 13" xfId="3833"/>
    <cellStyle name="F7 14" xfId="3834"/>
    <cellStyle name="F7 15" xfId="3835"/>
    <cellStyle name="F7 16" xfId="3836"/>
    <cellStyle name="F7 17" xfId="3837"/>
    <cellStyle name="F7 18" xfId="3838"/>
    <cellStyle name="F7 2" xfId="446"/>
    <cellStyle name="F7 3" xfId="3839"/>
    <cellStyle name="F7 4" xfId="3840"/>
    <cellStyle name="F7 5" xfId="3841"/>
    <cellStyle name="F7 6" xfId="3842"/>
    <cellStyle name="F7 7" xfId="3843"/>
    <cellStyle name="F7 8" xfId="3844"/>
    <cellStyle name="F7 9" xfId="3845"/>
    <cellStyle name="F8" xfId="447"/>
    <cellStyle name="F8 10" xfId="3846"/>
    <cellStyle name="F8 11" xfId="3847"/>
    <cellStyle name="F8 12" xfId="3848"/>
    <cellStyle name="F8 13" xfId="3849"/>
    <cellStyle name="F8 14" xfId="3850"/>
    <cellStyle name="F8 15" xfId="3851"/>
    <cellStyle name="F8 16" xfId="3852"/>
    <cellStyle name="F8 17" xfId="3853"/>
    <cellStyle name="F8 18" xfId="3854"/>
    <cellStyle name="F8 2" xfId="448"/>
    <cellStyle name="F8 3" xfId="3855"/>
    <cellStyle name="F8 4" xfId="3856"/>
    <cellStyle name="F8 5" xfId="3857"/>
    <cellStyle name="F8 6" xfId="3858"/>
    <cellStyle name="F8 7" xfId="3859"/>
    <cellStyle name="F8 8" xfId="3860"/>
    <cellStyle name="F8 9" xfId="3861"/>
    <cellStyle name="Factor" xfId="449"/>
    <cellStyle name="Factor 10" xfId="3862"/>
    <cellStyle name="Factor 11" xfId="3863"/>
    <cellStyle name="Factor 12" xfId="3864"/>
    <cellStyle name="Factor 13" xfId="3865"/>
    <cellStyle name="Factor 14" xfId="3866"/>
    <cellStyle name="Factor 15" xfId="3867"/>
    <cellStyle name="Factor 16" xfId="3868"/>
    <cellStyle name="Factor 17" xfId="3869"/>
    <cellStyle name="Factor 18" xfId="3870"/>
    <cellStyle name="Factor 2" xfId="450"/>
    <cellStyle name="Factor 3" xfId="3871"/>
    <cellStyle name="Factor 4" xfId="3872"/>
    <cellStyle name="Factor 5" xfId="3873"/>
    <cellStyle name="Factor 6" xfId="3874"/>
    <cellStyle name="Factor 7" xfId="3875"/>
    <cellStyle name="Factor 8" xfId="3876"/>
    <cellStyle name="Factor 9" xfId="3877"/>
    <cellStyle name="fghdfhgvhgvhOR" xfId="3878"/>
    <cellStyle name="Fig" xfId="3879"/>
    <cellStyle name="Fixed" xfId="451"/>
    <cellStyle name="Fixed 2" xfId="3880"/>
    <cellStyle name="Fixed 2 2" xfId="3881"/>
    <cellStyle name="Fixed3 - Style2" xfId="3882"/>
    <cellStyle name="Flag" xfId="3883"/>
    <cellStyle name="Flag 2" xfId="3884"/>
    <cellStyle name="Flag 2 2" xfId="3885"/>
    <cellStyle name="Flag 2_прил_1_ Формат БП 2012" xfId="3886"/>
    <cellStyle name="Flag_СТАНЦИИ_2011_БП" xfId="3887"/>
    <cellStyle name="fo]_x000d__x000a_UserName=Murat Zelef_x000d__x000a_UserCompany=Bumerang_x000d__x000a__x000d__x000a_[File Paths]_x000d__x000a_WorkingDirectory=C:\EQUIS\DLWIN_x000d__x000a_DownLoader=C" xfId="3888"/>
    <cellStyle name="fo]_x000d__x000a_UserName=Murat Zelef_x000d__x000a_UserCompany=Bumerang_x000d__x000a__x000d__x000a_[File Paths]_x000d__x000a_WorkingDirectory=C:\EQUIS\DLWIN_x000d__x000a_DownLoader=C 2" xfId="3889"/>
    <cellStyle name="fo]_x000d__x000a_UserName=Murat Zelef_x000d__x000a_UserCompany=Bumerang_x000d__x000a__x000d__x000a_[File Paths]_x000d__x000a_WorkingDirectory=C:\EQUIS\DLWIN_x000d__x000a_DownLoader=C 2 2" xfId="3890"/>
    <cellStyle name="fo]_x000d__x000a_UserName=Murat Zelef_x000d__x000a_UserCompany=Bumerang_x000d__x000a__x000d__x000a_[File Paths]_x000d__x000a_WorkingDirectory=C:\EQUIS\DLWIN_x000d__x000a_DownLoader=C_СТАНЦИИ_2011_БП" xfId="3891"/>
    <cellStyle name="Followed Hyperlink" xfId="114"/>
    <cellStyle name="footer" xfId="452"/>
    <cellStyle name="Footnote" xfId="453"/>
    <cellStyle name="Footnote 10" xfId="3892"/>
    <cellStyle name="Footnote 11" xfId="3893"/>
    <cellStyle name="Footnote 12" xfId="3894"/>
    <cellStyle name="Footnote 13" xfId="3895"/>
    <cellStyle name="Footnote 14" xfId="3896"/>
    <cellStyle name="Footnote 15" xfId="3897"/>
    <cellStyle name="Footnote 16" xfId="3898"/>
    <cellStyle name="Footnote 17" xfId="3899"/>
    <cellStyle name="Footnote 18" xfId="3900"/>
    <cellStyle name="Footnote 2" xfId="454"/>
    <cellStyle name="Footnote 3" xfId="3901"/>
    <cellStyle name="Footnote 4" xfId="3902"/>
    <cellStyle name="Footnote 5" xfId="3903"/>
    <cellStyle name="Footnote 6" xfId="3904"/>
    <cellStyle name="Footnote 7" xfId="3905"/>
    <cellStyle name="Footnote 8" xfId="3906"/>
    <cellStyle name="Footnote 9" xfId="3907"/>
    <cellStyle name="Formuls" xfId="147"/>
    <cellStyle name="From" xfId="455"/>
    <cellStyle name="From 10" xfId="3908"/>
    <cellStyle name="From 11" xfId="3909"/>
    <cellStyle name="From 12" xfId="3910"/>
    <cellStyle name="From 13" xfId="3911"/>
    <cellStyle name="From 14" xfId="3912"/>
    <cellStyle name="From 15" xfId="3913"/>
    <cellStyle name="From 16" xfId="3914"/>
    <cellStyle name="From 17" xfId="3915"/>
    <cellStyle name="From 18" xfId="3916"/>
    <cellStyle name="From 2" xfId="456"/>
    <cellStyle name="From 3" xfId="3917"/>
    <cellStyle name="From 4" xfId="3918"/>
    <cellStyle name="From 5" xfId="3919"/>
    <cellStyle name="From 6" xfId="3920"/>
    <cellStyle name="From 7" xfId="3921"/>
    <cellStyle name="From 8" xfId="3922"/>
    <cellStyle name="From 9" xfId="3923"/>
    <cellStyle name="Gia's" xfId="3924"/>
    <cellStyle name="Good" xfId="457"/>
    <cellStyle name="Green" xfId="458"/>
    <cellStyle name="Green 10" xfId="3925"/>
    <cellStyle name="Green 11" xfId="3926"/>
    <cellStyle name="Green 12" xfId="3927"/>
    <cellStyle name="Green 13" xfId="3928"/>
    <cellStyle name="Green 14" xfId="3929"/>
    <cellStyle name="Green 15" xfId="3930"/>
    <cellStyle name="Green 16" xfId="3931"/>
    <cellStyle name="Green 17" xfId="3932"/>
    <cellStyle name="Green 18" xfId="3933"/>
    <cellStyle name="Green 2" xfId="459"/>
    <cellStyle name="Green 3" xfId="3934"/>
    <cellStyle name="Green 4" xfId="3935"/>
    <cellStyle name="Green 5" xfId="3936"/>
    <cellStyle name="Green 6" xfId="3937"/>
    <cellStyle name="Green 7" xfId="3938"/>
    <cellStyle name="Green 8" xfId="3939"/>
    <cellStyle name="Green 9" xfId="3940"/>
    <cellStyle name="Grey" xfId="3941"/>
    <cellStyle name="hard no" xfId="3942"/>
    <cellStyle name="Hard Percent" xfId="460"/>
    <cellStyle name="Hard Percent 10" xfId="3943"/>
    <cellStyle name="Hard Percent 11" xfId="3944"/>
    <cellStyle name="Hard Percent 12" xfId="3945"/>
    <cellStyle name="Hard Percent 13" xfId="3946"/>
    <cellStyle name="Hard Percent 14" xfId="3947"/>
    <cellStyle name="Hard Percent 15" xfId="3948"/>
    <cellStyle name="Hard Percent 16" xfId="3949"/>
    <cellStyle name="Hard Percent 17" xfId="3950"/>
    <cellStyle name="Hard Percent 18" xfId="3951"/>
    <cellStyle name="Hard Percent 2" xfId="461"/>
    <cellStyle name="Hard Percent 3" xfId="3952"/>
    <cellStyle name="Hard Percent 4" xfId="3953"/>
    <cellStyle name="Hard Percent 5" xfId="3954"/>
    <cellStyle name="Hard Percent 6" xfId="3955"/>
    <cellStyle name="Hard Percent 7" xfId="3956"/>
    <cellStyle name="Hard Percent 8" xfId="3957"/>
    <cellStyle name="Hard Percent 9" xfId="3958"/>
    <cellStyle name="hardno" xfId="3959"/>
    <cellStyle name="Header" xfId="120"/>
    <cellStyle name="Header 10" xfId="3960"/>
    <cellStyle name="Header 11" xfId="3961"/>
    <cellStyle name="Header 12" xfId="3962"/>
    <cellStyle name="Header 13" xfId="3963"/>
    <cellStyle name="Header 14" xfId="3964"/>
    <cellStyle name="Header 15" xfId="3965"/>
    <cellStyle name="Header 16" xfId="3966"/>
    <cellStyle name="Header 17" xfId="3967"/>
    <cellStyle name="Header 18" xfId="3968"/>
    <cellStyle name="Header 19" xfId="3969"/>
    <cellStyle name="Header 2" xfId="462"/>
    <cellStyle name="Header 3" xfId="148"/>
    <cellStyle name="Header 4" xfId="3970"/>
    <cellStyle name="Header 5" xfId="3971"/>
    <cellStyle name="Header 6" xfId="3972"/>
    <cellStyle name="Header 7" xfId="3973"/>
    <cellStyle name="Header 8" xfId="3974"/>
    <cellStyle name="Header 9" xfId="3975"/>
    <cellStyle name="Header1" xfId="463"/>
    <cellStyle name="Header1 10" xfId="3976"/>
    <cellStyle name="Header1 11" xfId="3977"/>
    <cellStyle name="Header1 12" xfId="3978"/>
    <cellStyle name="Header1 13" xfId="3979"/>
    <cellStyle name="Header1 14" xfId="3980"/>
    <cellStyle name="Header1 15" xfId="3981"/>
    <cellStyle name="Header1 16" xfId="3982"/>
    <cellStyle name="Header1 17" xfId="3983"/>
    <cellStyle name="Header1 18" xfId="3984"/>
    <cellStyle name="Header1 2" xfId="464"/>
    <cellStyle name="Header1 3" xfId="3985"/>
    <cellStyle name="Header1 4" xfId="3986"/>
    <cellStyle name="Header1 5" xfId="3987"/>
    <cellStyle name="Header1 6" xfId="3988"/>
    <cellStyle name="Header1 7" xfId="3989"/>
    <cellStyle name="Header1 8" xfId="3990"/>
    <cellStyle name="Header1 9" xfId="3991"/>
    <cellStyle name="Header2" xfId="465"/>
    <cellStyle name="Header2 10" xfId="3992"/>
    <cellStyle name="Header2 11" xfId="3993"/>
    <cellStyle name="Header2 12" xfId="3994"/>
    <cellStyle name="Header2 13" xfId="3995"/>
    <cellStyle name="Header2 14" xfId="3996"/>
    <cellStyle name="Header2 15" xfId="3997"/>
    <cellStyle name="Header2 16" xfId="3998"/>
    <cellStyle name="Header2 17" xfId="3999"/>
    <cellStyle name="Header2 18" xfId="4000"/>
    <cellStyle name="Header2 2" xfId="466"/>
    <cellStyle name="Header2 3" xfId="4001"/>
    <cellStyle name="Header2 4" xfId="4002"/>
    <cellStyle name="Header2 5" xfId="4003"/>
    <cellStyle name="Header2 6" xfId="4004"/>
    <cellStyle name="Header2 7" xfId="4005"/>
    <cellStyle name="Header2 8" xfId="4006"/>
    <cellStyle name="Header2 9" xfId="4007"/>
    <cellStyle name="Header2_Вода (Бекл)" xfId="4008"/>
    <cellStyle name="heading" xfId="467"/>
    <cellStyle name="Heading 1" xfId="49"/>
    <cellStyle name="Heading 1 2" xfId="4009"/>
    <cellStyle name="Heading 1 2 2" xfId="4010"/>
    <cellStyle name="Heading 1 2_прил_1_ Формат БП 2012" xfId="4011"/>
    <cellStyle name="Heading 1 3" xfId="4012"/>
    <cellStyle name="Heading 1 4" xfId="4013"/>
    <cellStyle name="Heading 1 5" xfId="4014"/>
    <cellStyle name="Heading 1 6" xfId="4015"/>
    <cellStyle name="Heading 1 7" xfId="4016"/>
    <cellStyle name="Heading 1 8" xfId="4017"/>
    <cellStyle name="Heading 1_СТАНЦИИ_2011_БП" xfId="4018"/>
    <cellStyle name="heading 10" xfId="4019"/>
    <cellStyle name="heading 11" xfId="4020"/>
    <cellStyle name="heading 12" xfId="4021"/>
    <cellStyle name="heading 13" xfId="4022"/>
    <cellStyle name="heading 14" xfId="4023"/>
    <cellStyle name="heading 15" xfId="4024"/>
    <cellStyle name="heading 16" xfId="4025"/>
    <cellStyle name="heading 17" xfId="4026"/>
    <cellStyle name="heading 18" xfId="4027"/>
    <cellStyle name="heading 19" xfId="4028"/>
    <cellStyle name="Heading 2" xfId="468"/>
    <cellStyle name="Heading 2 10" xfId="4029"/>
    <cellStyle name="Heading 2 11" xfId="4030"/>
    <cellStyle name="Heading 2 12" xfId="4031"/>
    <cellStyle name="Heading 2 13" xfId="4032"/>
    <cellStyle name="Heading 2 14" xfId="4033"/>
    <cellStyle name="Heading 2 15" xfId="4034"/>
    <cellStyle name="Heading 2 16" xfId="4035"/>
    <cellStyle name="Heading 2 17" xfId="4036"/>
    <cellStyle name="Heading 2 18" xfId="4037"/>
    <cellStyle name="Heading 2 2" xfId="469"/>
    <cellStyle name="Heading 2 2 2" xfId="4038"/>
    <cellStyle name="Heading 2 2_прил_1_ Формат БП 2012" xfId="4039"/>
    <cellStyle name="Heading 2 3" xfId="4040"/>
    <cellStyle name="Heading 2 4" xfId="4041"/>
    <cellStyle name="Heading 2 5" xfId="4042"/>
    <cellStyle name="Heading 2 6" xfId="4043"/>
    <cellStyle name="Heading 2 7" xfId="4044"/>
    <cellStyle name="Heading 2 8" xfId="4045"/>
    <cellStyle name="Heading 2 9" xfId="4046"/>
    <cellStyle name="Heading 2_СТАНЦИИ_2011_БП" xfId="4047"/>
    <cellStyle name="heading 20" xfId="4048"/>
    <cellStyle name="heading 21" xfId="4049"/>
    <cellStyle name="heading 22" xfId="4050"/>
    <cellStyle name="Heading 3" xfId="470"/>
    <cellStyle name="Heading 3 10" xfId="4051"/>
    <cellStyle name="Heading 3 11" xfId="4052"/>
    <cellStyle name="Heading 3 12" xfId="4053"/>
    <cellStyle name="Heading 3 13" xfId="4054"/>
    <cellStyle name="Heading 3 14" xfId="4055"/>
    <cellStyle name="Heading 3 15" xfId="4056"/>
    <cellStyle name="Heading 3 16" xfId="4057"/>
    <cellStyle name="Heading 3 17" xfId="4058"/>
    <cellStyle name="Heading 3 18" xfId="4059"/>
    <cellStyle name="Heading 3 2" xfId="471"/>
    <cellStyle name="Heading 3 3" xfId="4060"/>
    <cellStyle name="Heading 3 4" xfId="4061"/>
    <cellStyle name="Heading 3 5" xfId="4062"/>
    <cellStyle name="Heading 3 6" xfId="4063"/>
    <cellStyle name="Heading 3 7" xfId="4064"/>
    <cellStyle name="Heading 3 8" xfId="4065"/>
    <cellStyle name="Heading 3 9" xfId="4066"/>
    <cellStyle name="heading 4" xfId="472"/>
    <cellStyle name="heading 4 10" xfId="4067"/>
    <cellStyle name="heading 4 11" xfId="4068"/>
    <cellStyle name="heading 4 12" xfId="4069"/>
    <cellStyle name="heading 4 13" xfId="4070"/>
    <cellStyle name="heading 4 14" xfId="4071"/>
    <cellStyle name="heading 4 15" xfId="4072"/>
    <cellStyle name="heading 4 16" xfId="4073"/>
    <cellStyle name="heading 4 17" xfId="4074"/>
    <cellStyle name="heading 4 18" xfId="4075"/>
    <cellStyle name="heading 4 2" xfId="473"/>
    <cellStyle name="heading 4 3" xfId="4076"/>
    <cellStyle name="heading 4 4" xfId="4077"/>
    <cellStyle name="heading 4 5" xfId="4078"/>
    <cellStyle name="heading 4 6" xfId="4079"/>
    <cellStyle name="heading 4 7" xfId="4080"/>
    <cellStyle name="heading 4 8" xfId="4081"/>
    <cellStyle name="heading 4 9" xfId="4082"/>
    <cellStyle name="heading 5" xfId="474"/>
    <cellStyle name="heading 5 10" xfId="4083"/>
    <cellStyle name="heading 5 11" xfId="4084"/>
    <cellStyle name="heading 5 12" xfId="4085"/>
    <cellStyle name="heading 5 13" xfId="4086"/>
    <cellStyle name="heading 5 14" xfId="4087"/>
    <cellStyle name="heading 5 15" xfId="4088"/>
    <cellStyle name="heading 5 16" xfId="4089"/>
    <cellStyle name="heading 5 17" xfId="4090"/>
    <cellStyle name="heading 5 18" xfId="4091"/>
    <cellStyle name="heading 5 2" xfId="475"/>
    <cellStyle name="heading 5 3" xfId="4092"/>
    <cellStyle name="heading 5 4" xfId="4093"/>
    <cellStyle name="heading 5 5" xfId="4094"/>
    <cellStyle name="heading 5 6" xfId="4095"/>
    <cellStyle name="heading 5 7" xfId="4096"/>
    <cellStyle name="heading 5 8" xfId="4097"/>
    <cellStyle name="heading 5 9" xfId="4098"/>
    <cellStyle name="heading 6" xfId="476"/>
    <cellStyle name="heading 7" xfId="4099"/>
    <cellStyle name="heading 8" xfId="4100"/>
    <cellStyle name="heading 9" xfId="4101"/>
    <cellStyle name="Heading No Underline" xfId="4102"/>
    <cellStyle name="Heading With Underline" xfId="4103"/>
    <cellStyle name="Heading_06 11_ноябрь_19 12 06" xfId="4104"/>
    <cellStyle name="Heading1" xfId="4105"/>
    <cellStyle name="Heading1 2" xfId="4106"/>
    <cellStyle name="Heading1 2 2" xfId="4107"/>
    <cellStyle name="Heading1 2_прил_1_ Формат БП 2012" xfId="4108"/>
    <cellStyle name="Heading1_СТАНЦИИ_2011_БП" xfId="4109"/>
    <cellStyle name="Heading2" xfId="4110"/>
    <cellStyle name="Heading2 2" xfId="4111"/>
    <cellStyle name="Heading2 2 2" xfId="4112"/>
    <cellStyle name="Heading2 2 3" xfId="4113"/>
    <cellStyle name="Heading2 2_прил_1_ Формат БП 2012" xfId="4114"/>
    <cellStyle name="Heading2 3" xfId="4115"/>
    <cellStyle name="Heading2 4" xfId="4116"/>
    <cellStyle name="Heading2 5" xfId="4117"/>
    <cellStyle name="Heading2 6" xfId="4118"/>
    <cellStyle name="Heading2 7" xfId="4119"/>
    <cellStyle name="Heading2 8" xfId="4120"/>
    <cellStyle name="Heading2_46EP.2012(v0.1)" xfId="4121"/>
    <cellStyle name="Heading3" xfId="4122"/>
    <cellStyle name="Heading3 2" xfId="4123"/>
    <cellStyle name="Heading3 2 2" xfId="4124"/>
    <cellStyle name="Heading3 2_прил_1_ Формат БП 2012" xfId="4125"/>
    <cellStyle name="Heading3_СТАНЦИИ_2011_БП" xfId="4126"/>
    <cellStyle name="Heading4" xfId="4127"/>
    <cellStyle name="Heading4 2" xfId="4128"/>
    <cellStyle name="Heading4 2 2" xfId="4129"/>
    <cellStyle name="Heading4 2_прил_1_ Формат БП 2012" xfId="4130"/>
    <cellStyle name="Heading4_СТАНЦИИ_2011_БП" xfId="4131"/>
    <cellStyle name="Heading5" xfId="4132"/>
    <cellStyle name="Heading5 2" xfId="4133"/>
    <cellStyle name="Heading5 2 2" xfId="4134"/>
    <cellStyle name="Heading5 2_прил_1_ Формат БП 2012" xfId="4135"/>
    <cellStyle name="Heading5 3" xfId="4136"/>
    <cellStyle name="Heading5_БП_СЗТЭЦ_2011" xfId="4137"/>
    <cellStyle name="Heading6" xfId="4138"/>
    <cellStyle name="Heading6 2" xfId="4139"/>
    <cellStyle name="Heading6 2 2" xfId="4140"/>
    <cellStyle name="Heading6_прил_1_ Формат БП 2012" xfId="4141"/>
    <cellStyle name="HeadingS" xfId="477"/>
    <cellStyle name="Hide" xfId="478"/>
    <cellStyle name="Hide 10" xfId="4142"/>
    <cellStyle name="Hide 11" xfId="4143"/>
    <cellStyle name="Hide 12" xfId="4144"/>
    <cellStyle name="Hide 13" xfId="4145"/>
    <cellStyle name="Hide 14" xfId="4146"/>
    <cellStyle name="Hide 15" xfId="4147"/>
    <cellStyle name="Hide 16" xfId="4148"/>
    <cellStyle name="Hide 17" xfId="4149"/>
    <cellStyle name="Hide 18" xfId="4150"/>
    <cellStyle name="Hide 2" xfId="479"/>
    <cellStyle name="Hide 3" xfId="4151"/>
    <cellStyle name="Hide 4" xfId="4152"/>
    <cellStyle name="Hide 5" xfId="4153"/>
    <cellStyle name="Hide 6" xfId="4154"/>
    <cellStyle name="Hide 7" xfId="4155"/>
    <cellStyle name="Hide 8" xfId="4156"/>
    <cellStyle name="Hide 9" xfId="4157"/>
    <cellStyle name="Hipervínculo visitado_~0039347" xfId="4158"/>
    <cellStyle name="Hipervínculo_COMPARATIVOSSI" xfId="4159"/>
    <cellStyle name="Horizontal" xfId="4160"/>
    <cellStyle name="Horizontal 2" xfId="4161"/>
    <cellStyle name="Horizontal 2 2" xfId="4162"/>
    <cellStyle name="Horizontal 2_прил_1_ Формат БП 2012" xfId="4163"/>
    <cellStyle name="Horizontal_СТАНЦИИ_2011_БП" xfId="4164"/>
    <cellStyle name="Hyperlink" xfId="115"/>
    <cellStyle name="Iau?iue_130 nnd. are." xfId="4165"/>
    <cellStyle name="Îáű÷íűé__FES" xfId="4166"/>
    <cellStyle name="Îáû÷íûé_23_1 " xfId="4167"/>
    <cellStyle name="IDLEditWorkbookLocalCurrency" xfId="4168"/>
    <cellStyle name="IDLEditWorkbookLocalCurrency 2" xfId="4169"/>
    <cellStyle name="IDLEditWorkbookLocalCurrency 2 2" xfId="4170"/>
    <cellStyle name="Îňęđűâŕâřŕ˙ń˙ ăčďĺđńńűëęŕ" xfId="4171"/>
    <cellStyle name="Info" xfId="4172"/>
    <cellStyle name="Input" xfId="480"/>
    <cellStyle name="Input [yellow]" xfId="4173"/>
    <cellStyle name="Input 10" xfId="4174"/>
    <cellStyle name="Input 11" xfId="4175"/>
    <cellStyle name="Input 12" xfId="4176"/>
    <cellStyle name="Input 13" xfId="4177"/>
    <cellStyle name="Input 14" xfId="4178"/>
    <cellStyle name="Input 15" xfId="4179"/>
    <cellStyle name="Input 16" xfId="4180"/>
    <cellStyle name="Input 17" xfId="4181"/>
    <cellStyle name="Input 18" xfId="4182"/>
    <cellStyle name="Input 2" xfId="481"/>
    <cellStyle name="Input 3" xfId="4183"/>
    <cellStyle name="Input 4" xfId="4184"/>
    <cellStyle name="Input 5" xfId="4185"/>
    <cellStyle name="Input 6" xfId="4186"/>
    <cellStyle name="Input 7" xfId="4187"/>
    <cellStyle name="Input 8" xfId="4188"/>
    <cellStyle name="Input 9" xfId="4189"/>
    <cellStyle name="Input_АРМ_БП__АО-Генерация_2010" xfId="4190"/>
    <cellStyle name="InputCurrency" xfId="4191"/>
    <cellStyle name="InputCurrency2" xfId="4192"/>
    <cellStyle name="InputMultiple1" xfId="4193"/>
    <cellStyle name="InputPercent1" xfId="4194"/>
    <cellStyle name="Inputs" xfId="4195"/>
    <cellStyle name="Inputs (const)" xfId="4196"/>
    <cellStyle name="Inputs (const) 2" xfId="4197"/>
    <cellStyle name="Inputs (const) 3" xfId="4198"/>
    <cellStyle name="Inputs (const)_46EP.2012(v0.1)" xfId="4199"/>
    <cellStyle name="Inputs 2" xfId="4200"/>
    <cellStyle name="Inputs 3" xfId="4201"/>
    <cellStyle name="Inputs 4" xfId="4202"/>
    <cellStyle name="Inputs 5" xfId="4203"/>
    <cellStyle name="Inputs 6" xfId="4204"/>
    <cellStyle name="Inputs 7" xfId="4205"/>
    <cellStyle name="Inputs 8" xfId="4206"/>
    <cellStyle name="Inputs Co" xfId="4207"/>
    <cellStyle name="Inputs_46EE.2011(v1.0)" xfId="4208"/>
    <cellStyle name="Ioe?uaaaoayny aeia?nnueea" xfId="482"/>
    <cellStyle name="ISO" xfId="483"/>
    <cellStyle name="ISO 2" xfId="4209"/>
    <cellStyle name="ISO 2 2" xfId="4210"/>
    <cellStyle name="ISO 2_прил_1_ Формат БП 2012" xfId="4211"/>
    <cellStyle name="ISO_СТАНЦИИ_2011_БП" xfId="4212"/>
    <cellStyle name="Komma [0]_Arcen" xfId="484"/>
    <cellStyle name="Komma_Arcen" xfId="485"/>
    <cellStyle name="KPMG Heading 1" xfId="4213"/>
    <cellStyle name="KPMG Heading 2" xfId="4214"/>
    <cellStyle name="KPMG Heading 3" xfId="4215"/>
    <cellStyle name="KPMG Heading 4" xfId="4216"/>
    <cellStyle name="KPMG Normal" xfId="4217"/>
    <cellStyle name="KPMG Normal Text" xfId="4218"/>
    <cellStyle name="KPMG Normal_123" xfId="4219"/>
    <cellStyle name="Levels" xfId="4220"/>
    <cellStyle name="Link Currency (0)" xfId="4221"/>
    <cellStyle name="Link Currency (2)" xfId="4222"/>
    <cellStyle name="Link Units (0)" xfId="4223"/>
    <cellStyle name="Link Units (1)" xfId="4224"/>
    <cellStyle name="Link Units (2)" xfId="4225"/>
    <cellStyle name="Linked Cell" xfId="486"/>
    <cellStyle name="LMK" xfId="4226"/>
    <cellStyle name="Matrix" xfId="4227"/>
    <cellStyle name="Matrix 2" xfId="4228"/>
    <cellStyle name="Matrix 2 2" xfId="4229"/>
    <cellStyle name="Matrix 2_прил_1_ Формат БП 2012" xfId="4230"/>
    <cellStyle name="Matrix_СТАНЦИИ_2011_БП" xfId="4231"/>
    <cellStyle name="Migliaia (0)_Ita_01graf" xfId="4232"/>
    <cellStyle name="Migliaia_Ita_01graf" xfId="4233"/>
    <cellStyle name="Millares [0]_~0011760" xfId="4234"/>
    <cellStyle name="Millares_~0011760" xfId="4235"/>
    <cellStyle name="Milliers [0]_BUDGET" xfId="487"/>
    <cellStyle name="Milliers_BUDGET" xfId="488"/>
    <cellStyle name="mnb" xfId="4236"/>
    <cellStyle name="Mon?taire [0]_BUDGET" xfId="489"/>
    <cellStyle name="Mon?taire_BUDGET" xfId="490"/>
    <cellStyle name="Moneda [0]_~0011760" xfId="4237"/>
    <cellStyle name="Moneda_~0011760" xfId="4238"/>
    <cellStyle name="Monetaire [0]_AR" xfId="4239"/>
    <cellStyle name="Monétaire [0]_BUDGET" xfId="491"/>
    <cellStyle name="Monetaire_AR" xfId="4240"/>
    <cellStyle name="Monétaire_BUDGET" xfId="492"/>
    <cellStyle name="Multiple" xfId="493"/>
    <cellStyle name="Multiple [0]" xfId="494"/>
    <cellStyle name="Multiple [1]" xfId="495"/>
    <cellStyle name="Multiple_1 Dec" xfId="496"/>
    <cellStyle name="Multiple1" xfId="4241"/>
    <cellStyle name="MultipleBelow" xfId="4242"/>
    <cellStyle name="mystil" xfId="50"/>
    <cellStyle name="namber" xfId="4243"/>
    <cellStyle name="Neutral" xfId="497"/>
    <cellStyle name="no dec" xfId="498"/>
    <cellStyle name="Non d‚fini" xfId="4244"/>
    <cellStyle name="Non d‚fini 2" xfId="4245"/>
    <cellStyle name="Non d‚fini 2 2" xfId="4246"/>
    <cellStyle name="Non d‚fini_СТАНЦИИ_2011_БП" xfId="4247"/>
    <cellStyle name="Non défini" xfId="4248"/>
    <cellStyle name="Non défini 2" xfId="4249"/>
    <cellStyle name="Non défini 2 2" xfId="4250"/>
    <cellStyle name="Non défini 2_прил_1_ Формат БП 2012" xfId="4251"/>
    <cellStyle name="Non défini 3" xfId="4252"/>
    <cellStyle name="Non défini_БП_СЗТЭЦ_2011" xfId="4253"/>
    <cellStyle name="Norm?l_1." xfId="499"/>
    <cellStyle name="Norma11l" xfId="500"/>
    <cellStyle name="normal" xfId="116"/>
    <cellStyle name="Normal - Style1" xfId="501"/>
    <cellStyle name="Normal - Style1 2" xfId="4254"/>
    <cellStyle name="Normal - Style1_АРМ_БП__АО-Генерация_2010" xfId="4255"/>
    <cellStyle name="normal 10" xfId="4256"/>
    <cellStyle name="normal 11" xfId="4257"/>
    <cellStyle name="normal 12" xfId="4258"/>
    <cellStyle name="normal 13" xfId="4259"/>
    <cellStyle name="normal 14" xfId="4260"/>
    <cellStyle name="normal 15" xfId="4261"/>
    <cellStyle name="normal 16" xfId="4262"/>
    <cellStyle name="Normal 2" xfId="502"/>
    <cellStyle name="Normal 2 10" xfId="4263"/>
    <cellStyle name="Normal 2 11" xfId="4264"/>
    <cellStyle name="Normal 2 12" xfId="4265"/>
    <cellStyle name="Normal 2 13" xfId="4266"/>
    <cellStyle name="Normal 2 14" xfId="4267"/>
    <cellStyle name="Normal 2 15" xfId="4268"/>
    <cellStyle name="Normal 2 16" xfId="4269"/>
    <cellStyle name="Normal 2 17" xfId="4270"/>
    <cellStyle name="Normal 2 18" xfId="4271"/>
    <cellStyle name="Normal 2 2" xfId="503"/>
    <cellStyle name="Normal 2 3" xfId="4272"/>
    <cellStyle name="Normal 2 4" xfId="4273"/>
    <cellStyle name="Normal 2 5" xfId="4274"/>
    <cellStyle name="Normal 2 6" xfId="4275"/>
    <cellStyle name="Normal 2 7" xfId="4276"/>
    <cellStyle name="Normal 2 8" xfId="4277"/>
    <cellStyle name="Normal 2 9" xfId="4278"/>
    <cellStyle name="normal 3" xfId="4279"/>
    <cellStyle name="normal 4" xfId="4280"/>
    <cellStyle name="normal 5" xfId="4281"/>
    <cellStyle name="normal 6" xfId="4282"/>
    <cellStyle name="normal 7" xfId="4283"/>
    <cellStyle name="normal 8" xfId="4284"/>
    <cellStyle name="normal 9" xfId="4285"/>
    <cellStyle name="Normal." xfId="4286"/>
    <cellStyle name="Normal_~9670382" xfId="504"/>
    <cellStyle name="Normál_1." xfId="505"/>
    <cellStyle name="Normal_32. CF_direct" xfId="506"/>
    <cellStyle name="Normál_VERZIOK" xfId="507"/>
    <cellStyle name="Normal_Приложение №2 к Положению (для внесения корректировок)" xfId="508"/>
    <cellStyle name="Normal1" xfId="51"/>
    <cellStyle name="Normal2" xfId="117"/>
    <cellStyle name="Normale_Ita_01graf" xfId="4287"/>
    <cellStyle name="NormalGB" xfId="509"/>
    <cellStyle name="NormalGB 10" xfId="4288"/>
    <cellStyle name="NormalGB 11" xfId="4289"/>
    <cellStyle name="NormalGB 12" xfId="4290"/>
    <cellStyle name="NormalGB 13" xfId="4291"/>
    <cellStyle name="NormalGB 14" xfId="4292"/>
    <cellStyle name="NormalGB 15" xfId="4293"/>
    <cellStyle name="NormalGB 16" xfId="4294"/>
    <cellStyle name="NormalGB 17" xfId="4295"/>
    <cellStyle name="NormalGB 18" xfId="4296"/>
    <cellStyle name="NormalGB 2" xfId="510"/>
    <cellStyle name="NormalGB 3" xfId="4297"/>
    <cellStyle name="NormalGB 4" xfId="4298"/>
    <cellStyle name="NormalGB 5" xfId="4299"/>
    <cellStyle name="NormalGB 6" xfId="4300"/>
    <cellStyle name="NormalGB 7" xfId="4301"/>
    <cellStyle name="NormalGB 8" xfId="4302"/>
    <cellStyle name="NormalGB 9" xfId="4303"/>
    <cellStyle name="normální_model květen" xfId="4304"/>
    <cellStyle name="Normalny_0" xfId="4305"/>
    <cellStyle name="normбlnм_laroux" xfId="101"/>
    <cellStyle name="Note" xfId="511"/>
    <cellStyle name="Note 2" xfId="4306"/>
    <cellStyle name="Note 2 2" xfId="4307"/>
    <cellStyle name="Note 2_прил_1_ Формат БП 2012" xfId="4308"/>
    <cellStyle name="Note 3" xfId="4309"/>
    <cellStyle name="Note 4" xfId="4310"/>
    <cellStyle name="Note 5" xfId="4311"/>
    <cellStyle name="Note 6" xfId="4312"/>
    <cellStyle name="Note 7" xfId="4313"/>
    <cellStyle name="Note 8" xfId="4314"/>
    <cellStyle name="Note_СТАНЦИИ_2011_БП" xfId="4315"/>
    <cellStyle name="number" xfId="4316"/>
    <cellStyle name="Ôčíŕíńîâűé [0]_(ňŕá 3č)" xfId="4317"/>
    <cellStyle name="Ôčíŕíńîâűé_(ňŕá 3č)" xfId="4318"/>
    <cellStyle name="Ôèíàíñîâûé [0]_Ëèñò1" xfId="4319"/>
    <cellStyle name="Oeiainiaue [0]_NotesFA" xfId="4320"/>
    <cellStyle name="Ôèíàíñîâûé_Ëèñò1" xfId="4321"/>
    <cellStyle name="Oeiainiaue_NotesFA" xfId="4322"/>
    <cellStyle name="Option" xfId="4323"/>
    <cellStyle name="OptionHeading" xfId="4324"/>
    <cellStyle name="OptionHeading 2" xfId="4325"/>
    <cellStyle name="OptionHeading 2 2" xfId="4326"/>
    <cellStyle name="OptionHeading 2_прил_1_ Формат БП 2012" xfId="4327"/>
    <cellStyle name="OptionHeading_СТАНЦИИ_2011_БП" xfId="4328"/>
    <cellStyle name="Ouny?e [0]_Oi?a IAIE" xfId="4329"/>
    <cellStyle name="Ouny?e_Oi?a IAIE" xfId="4330"/>
    <cellStyle name="Òûñÿ÷è [0]_cogs" xfId="4331"/>
    <cellStyle name="Òûñÿ÷è_cogs" xfId="4332"/>
    <cellStyle name="Output" xfId="512"/>
    <cellStyle name="Output Amounts" xfId="513"/>
    <cellStyle name="Output Amounts 10" xfId="4333"/>
    <cellStyle name="Output Amounts 11" xfId="4334"/>
    <cellStyle name="Output Amounts 12" xfId="4335"/>
    <cellStyle name="Output Amounts 13" xfId="4336"/>
    <cellStyle name="Output Amounts 14" xfId="4337"/>
    <cellStyle name="Output Amounts 15" xfId="4338"/>
    <cellStyle name="Output Amounts 16" xfId="4339"/>
    <cellStyle name="Output Amounts 17" xfId="4340"/>
    <cellStyle name="Output Amounts 18" xfId="4341"/>
    <cellStyle name="Output Amounts 2" xfId="514"/>
    <cellStyle name="Output Amounts 3" xfId="4342"/>
    <cellStyle name="Output Amounts 4" xfId="4343"/>
    <cellStyle name="Output Amounts 5" xfId="4344"/>
    <cellStyle name="Output Amounts 6" xfId="4345"/>
    <cellStyle name="Output Amounts 7" xfId="4346"/>
    <cellStyle name="Output Amounts 8" xfId="4347"/>
    <cellStyle name="Output Amounts 9" xfId="4348"/>
    <cellStyle name="Output Column Headings" xfId="515"/>
    <cellStyle name="Output Column Headings 10" xfId="4349"/>
    <cellStyle name="Output Column Headings 11" xfId="4350"/>
    <cellStyle name="Output Column Headings 12" xfId="4351"/>
    <cellStyle name="Output Column Headings 13" xfId="4352"/>
    <cellStyle name="Output Column Headings 14" xfId="4353"/>
    <cellStyle name="Output Column Headings 15" xfId="4354"/>
    <cellStyle name="Output Column Headings 16" xfId="4355"/>
    <cellStyle name="Output Column Headings 17" xfId="4356"/>
    <cellStyle name="Output Column Headings 18" xfId="4357"/>
    <cellStyle name="Output Column Headings 2" xfId="516"/>
    <cellStyle name="Output Column Headings 3" xfId="4358"/>
    <cellStyle name="Output Column Headings 4" xfId="4359"/>
    <cellStyle name="Output Column Headings 5" xfId="4360"/>
    <cellStyle name="Output Column Headings 6" xfId="4361"/>
    <cellStyle name="Output Column Headings 7" xfId="4362"/>
    <cellStyle name="Output Column Headings 8" xfId="4363"/>
    <cellStyle name="Output Column Headings 9" xfId="4364"/>
    <cellStyle name="Output Line Items" xfId="517"/>
    <cellStyle name="Output Line Items 10" xfId="4365"/>
    <cellStyle name="Output Line Items 11" xfId="4366"/>
    <cellStyle name="Output Line Items 12" xfId="4367"/>
    <cellStyle name="Output Line Items 13" xfId="4368"/>
    <cellStyle name="Output Line Items 14" xfId="4369"/>
    <cellStyle name="Output Line Items 15" xfId="4370"/>
    <cellStyle name="Output Line Items 16" xfId="4371"/>
    <cellStyle name="Output Line Items 17" xfId="4372"/>
    <cellStyle name="Output Line Items 18" xfId="4373"/>
    <cellStyle name="Output Line Items 2" xfId="518"/>
    <cellStyle name="Output Line Items 3" xfId="4374"/>
    <cellStyle name="Output Line Items 4" xfId="4375"/>
    <cellStyle name="Output Line Items 5" xfId="4376"/>
    <cellStyle name="Output Line Items 6" xfId="4377"/>
    <cellStyle name="Output Line Items 7" xfId="4378"/>
    <cellStyle name="Output Line Items 8" xfId="4379"/>
    <cellStyle name="Output Line Items 9" xfId="4380"/>
    <cellStyle name="Output Report Heading" xfId="519"/>
    <cellStyle name="Output Report Heading 10" xfId="4381"/>
    <cellStyle name="Output Report Heading 11" xfId="4382"/>
    <cellStyle name="Output Report Heading 12" xfId="4383"/>
    <cellStyle name="Output Report Heading 13" xfId="4384"/>
    <cellStyle name="Output Report Heading 14" xfId="4385"/>
    <cellStyle name="Output Report Heading 15" xfId="4386"/>
    <cellStyle name="Output Report Heading 16" xfId="4387"/>
    <cellStyle name="Output Report Heading 17" xfId="4388"/>
    <cellStyle name="Output Report Heading 18" xfId="4389"/>
    <cellStyle name="Output Report Heading 2" xfId="520"/>
    <cellStyle name="Output Report Heading 3" xfId="4390"/>
    <cellStyle name="Output Report Heading 4" xfId="4391"/>
    <cellStyle name="Output Report Heading 5" xfId="4392"/>
    <cellStyle name="Output Report Heading 6" xfId="4393"/>
    <cellStyle name="Output Report Heading 7" xfId="4394"/>
    <cellStyle name="Output Report Heading 8" xfId="4395"/>
    <cellStyle name="Output Report Heading 9" xfId="4396"/>
    <cellStyle name="Output Report Title" xfId="521"/>
    <cellStyle name="Output Report Title 10" xfId="4397"/>
    <cellStyle name="Output Report Title 11" xfId="4398"/>
    <cellStyle name="Output Report Title 12" xfId="4399"/>
    <cellStyle name="Output Report Title 13" xfId="4400"/>
    <cellStyle name="Output Report Title 14" xfId="4401"/>
    <cellStyle name="Output Report Title 15" xfId="4402"/>
    <cellStyle name="Output Report Title 16" xfId="4403"/>
    <cellStyle name="Output Report Title 17" xfId="4404"/>
    <cellStyle name="Output Report Title 18" xfId="4405"/>
    <cellStyle name="Output Report Title 2" xfId="522"/>
    <cellStyle name="Output Report Title 3" xfId="4406"/>
    <cellStyle name="Output Report Title 4" xfId="4407"/>
    <cellStyle name="Output Report Title 5" xfId="4408"/>
    <cellStyle name="Output Report Title 6" xfId="4409"/>
    <cellStyle name="Output Report Title 7" xfId="4410"/>
    <cellStyle name="Output Report Title 8" xfId="4411"/>
    <cellStyle name="Output Report Title 9" xfId="4412"/>
    <cellStyle name="Output_Вода (Бекл)" xfId="4413"/>
    <cellStyle name="Outputtitle" xfId="523"/>
    <cellStyle name="Outputtitle 10" xfId="4414"/>
    <cellStyle name="Outputtitle 11" xfId="4415"/>
    <cellStyle name="Outputtitle 12" xfId="4416"/>
    <cellStyle name="Outputtitle 13" xfId="4417"/>
    <cellStyle name="Outputtitle 14" xfId="4418"/>
    <cellStyle name="Outputtitle 15" xfId="4419"/>
    <cellStyle name="Outputtitle 16" xfId="4420"/>
    <cellStyle name="Outputtitle 17" xfId="4421"/>
    <cellStyle name="Outputtitle 18" xfId="4422"/>
    <cellStyle name="Outputtitle 2" xfId="524"/>
    <cellStyle name="Outputtitle 3" xfId="4423"/>
    <cellStyle name="Outputtitle 4" xfId="4424"/>
    <cellStyle name="Outputtitle 5" xfId="4425"/>
    <cellStyle name="Outputtitle 6" xfId="4426"/>
    <cellStyle name="Outputtitle 7" xfId="4427"/>
    <cellStyle name="Outputtitle 8" xfId="4428"/>
    <cellStyle name="Outputtitle 9" xfId="4429"/>
    <cellStyle name="P?nznem [0]_Document" xfId="525"/>
    <cellStyle name="P?nznem_Document" xfId="526"/>
    <cellStyle name="Paaotsikko" xfId="527"/>
    <cellStyle name="Paaotsikko 2" xfId="4430"/>
    <cellStyle name="Paaotsikko 2 2" xfId="4431"/>
    <cellStyle name="Paaotsikko 2_прил_1_ Формат БП 2012" xfId="4432"/>
    <cellStyle name="Paaotsikko_СТАНЦИИ_2011_БП" xfId="4433"/>
    <cellStyle name="Page Number" xfId="528"/>
    <cellStyle name="Page Number 10" xfId="4434"/>
    <cellStyle name="Page Number 11" xfId="4435"/>
    <cellStyle name="Page Number 12" xfId="4436"/>
    <cellStyle name="Page Number 13" xfId="4437"/>
    <cellStyle name="Page Number 14" xfId="4438"/>
    <cellStyle name="Page Number 15" xfId="4439"/>
    <cellStyle name="Page Number 16" xfId="4440"/>
    <cellStyle name="Page Number 17" xfId="4441"/>
    <cellStyle name="Page Number 18" xfId="4442"/>
    <cellStyle name="Page Number 2" xfId="529"/>
    <cellStyle name="Page Number 3" xfId="4443"/>
    <cellStyle name="Page Number 4" xfId="4444"/>
    <cellStyle name="Page Number 5" xfId="4445"/>
    <cellStyle name="Page Number 6" xfId="4446"/>
    <cellStyle name="Page Number 7" xfId="4447"/>
    <cellStyle name="Page Number 8" xfId="4448"/>
    <cellStyle name="Page Number 9" xfId="4449"/>
    <cellStyle name="pb_page_heading_LS" xfId="4450"/>
    <cellStyle name="Pénznem [0]_Document" xfId="530"/>
    <cellStyle name="Pénznem_Document" xfId="531"/>
    <cellStyle name="Percen - Style1" xfId="4451"/>
    <cellStyle name="Percen - Style3" xfId="4452"/>
    <cellStyle name="Percent %" xfId="4453"/>
    <cellStyle name="Percent % 2" xfId="4454"/>
    <cellStyle name="Percent % 2 2" xfId="4455"/>
    <cellStyle name="Percent % Long Underline" xfId="4456"/>
    <cellStyle name="Percent % Long Underline 2" xfId="4457"/>
    <cellStyle name="Percent % Long Underline 2 2" xfId="4458"/>
    <cellStyle name="Percent (0)" xfId="4459"/>
    <cellStyle name="Percent (0) 2" xfId="4460"/>
    <cellStyle name="Percent (0) 2 2" xfId="4461"/>
    <cellStyle name="Percent [0]" xfId="532"/>
    <cellStyle name="Percent [00]" xfId="4462"/>
    <cellStyle name="Percent [1]" xfId="533"/>
    <cellStyle name="Percent [2]" xfId="4463"/>
    <cellStyle name="Percent [2] 2" xfId="4464"/>
    <cellStyle name="Percent 0.0%" xfId="4465"/>
    <cellStyle name="Percent 0.0% 2" xfId="4466"/>
    <cellStyle name="Percent 0.0% 2 2" xfId="4467"/>
    <cellStyle name="Percent 0.0% Long Underline" xfId="4468"/>
    <cellStyle name="Percent 0.0% Long Underline 2" xfId="4469"/>
    <cellStyle name="Percent 0.0% Long Underline 2 2" xfId="4470"/>
    <cellStyle name="Percent 0.00%" xfId="4471"/>
    <cellStyle name="Percent 0.00% 2" xfId="4472"/>
    <cellStyle name="Percent 0.00% 2 2" xfId="4473"/>
    <cellStyle name="Percent 0.00% Long Underline" xfId="4474"/>
    <cellStyle name="Percent 0.00% Long Underline 2" xfId="4475"/>
    <cellStyle name="Percent 0.00% Long Underline 2 2" xfId="4476"/>
    <cellStyle name="Percent 0.000%" xfId="4477"/>
    <cellStyle name="Percent 0.000% 2" xfId="4478"/>
    <cellStyle name="Percent 0.000% 2 2" xfId="4479"/>
    <cellStyle name="Percent 0.000% Long Underline" xfId="4480"/>
    <cellStyle name="Percent 0.000% Long Underline 2" xfId="4481"/>
    <cellStyle name="Percent 0.000% Long Underline 2 2" xfId="4482"/>
    <cellStyle name="Percent 2" xfId="4483"/>
    <cellStyle name="Percent 3" xfId="4484"/>
    <cellStyle name="Percent_RS_Lianozovo-Samara_9m01" xfId="4485"/>
    <cellStyle name="Percent1" xfId="118"/>
    <cellStyle name="PillarText" xfId="4486"/>
    <cellStyle name="Piug" xfId="4487"/>
    <cellStyle name="Plug" xfId="4488"/>
    <cellStyle name="PrePop Currency (0)" xfId="4489"/>
    <cellStyle name="PrePop Currency (2)" xfId="4490"/>
    <cellStyle name="PrePop Units (0)" xfId="4491"/>
    <cellStyle name="PrePop Units (1)" xfId="4492"/>
    <cellStyle name="PrePop Units (2)" xfId="4493"/>
    <cellStyle name="Price" xfId="4494"/>
    <cellStyle name="Price 2" xfId="4495"/>
    <cellStyle name="Price 2 2" xfId="4496"/>
    <cellStyle name="Price 2_прил_1_ Формат БП 2012" xfId="4497"/>
    <cellStyle name="Price_Body" xfId="52"/>
    <cellStyle name="prochrek" xfId="4498"/>
    <cellStyle name="PropBorder" xfId="4499"/>
    <cellStyle name="PropBorderData" xfId="4500"/>
    <cellStyle name="PropBorderDataYear" xfId="4501"/>
    <cellStyle name="PropBorderDataYear1" xfId="4502"/>
    <cellStyle name="Protected" xfId="4503"/>
    <cellStyle name="Pддotsikko" xfId="534"/>
    <cellStyle name="Red" xfId="535"/>
    <cellStyle name="Red 10" xfId="4504"/>
    <cellStyle name="Red 11" xfId="4505"/>
    <cellStyle name="Red 12" xfId="4506"/>
    <cellStyle name="Red 13" xfId="4507"/>
    <cellStyle name="Red 14" xfId="4508"/>
    <cellStyle name="Red 15" xfId="4509"/>
    <cellStyle name="Red 16" xfId="4510"/>
    <cellStyle name="Red 17" xfId="4511"/>
    <cellStyle name="Red 18" xfId="4512"/>
    <cellStyle name="Red 2" xfId="536"/>
    <cellStyle name="Red 3" xfId="4513"/>
    <cellStyle name="Red 4" xfId="4514"/>
    <cellStyle name="Red 5" xfId="4515"/>
    <cellStyle name="Red 6" xfId="4516"/>
    <cellStyle name="Red 7" xfId="4517"/>
    <cellStyle name="Red 8" xfId="4518"/>
    <cellStyle name="Red 9" xfId="4519"/>
    <cellStyle name="S%" xfId="4520"/>
    <cellStyle name="S11" xfId="4521"/>
    <cellStyle name="S13" xfId="4522"/>
    <cellStyle name="S22" xfId="4523"/>
    <cellStyle name="S4" xfId="4524"/>
    <cellStyle name="S48" xfId="4525"/>
    <cellStyle name="S7" xfId="4526"/>
    <cellStyle name="S8" xfId="4527"/>
    <cellStyle name="S9" xfId="4528"/>
    <cellStyle name="Salomon Logo" xfId="537"/>
    <cellStyle name="Salomon Logo 10" xfId="4529"/>
    <cellStyle name="Salomon Logo 11" xfId="4530"/>
    <cellStyle name="Salomon Logo 12" xfId="4531"/>
    <cellStyle name="Salomon Logo 13" xfId="4532"/>
    <cellStyle name="Salomon Logo 14" xfId="4533"/>
    <cellStyle name="Salomon Logo 15" xfId="4534"/>
    <cellStyle name="Salomon Logo 16" xfId="4535"/>
    <cellStyle name="Salomon Logo 17" xfId="4536"/>
    <cellStyle name="Salomon Logo 18" xfId="4537"/>
    <cellStyle name="Salomon Logo 2" xfId="538"/>
    <cellStyle name="Salomon Logo 3" xfId="4538"/>
    <cellStyle name="Salomon Logo 4" xfId="4539"/>
    <cellStyle name="Salomon Logo 5" xfId="4540"/>
    <cellStyle name="Salomon Logo 6" xfId="4541"/>
    <cellStyle name="Salomon Logo 7" xfId="4542"/>
    <cellStyle name="Salomon Logo 8" xfId="4543"/>
    <cellStyle name="Salomon Logo 9" xfId="4544"/>
    <cellStyle name="SAPBEXaggData" xfId="4545"/>
    <cellStyle name="SAPBEXaggDataEmph" xfId="4546"/>
    <cellStyle name="SAPBEXaggItem" xfId="4547"/>
    <cellStyle name="SAPBEXaggItemX" xfId="4548"/>
    <cellStyle name="SAPBEXchaText" xfId="4549"/>
    <cellStyle name="SAPBEXchaText 2" xfId="4550"/>
    <cellStyle name="SAPBEXchaText 2 2" xfId="4551"/>
    <cellStyle name="SAPBEXchaText 2_прил_1_ Формат БП 2012" xfId="4552"/>
    <cellStyle name="SAPBEXchaText_6.1-топл_расход" xfId="4553"/>
    <cellStyle name="SAPBEXexcBad7" xfId="4554"/>
    <cellStyle name="SAPBEXexcBad8" xfId="4555"/>
    <cellStyle name="SAPBEXexcBad9" xfId="4556"/>
    <cellStyle name="SAPBEXexcCritical4" xfId="4557"/>
    <cellStyle name="SAPBEXexcCritical5" xfId="4558"/>
    <cellStyle name="SAPBEXexcCritical6" xfId="4559"/>
    <cellStyle name="SAPBEXexcGood1" xfId="4560"/>
    <cellStyle name="SAPBEXexcGood2" xfId="4561"/>
    <cellStyle name="SAPBEXexcGood3" xfId="4562"/>
    <cellStyle name="SAPBEXfilterDrill" xfId="4563"/>
    <cellStyle name="SAPBEXfilterItem" xfId="4564"/>
    <cellStyle name="SAPBEXfilterText" xfId="4565"/>
    <cellStyle name="SAPBEXfilterText 2" xfId="4566"/>
    <cellStyle name="SAPBEXfilterText 2 2" xfId="4567"/>
    <cellStyle name="SAPBEXfilterText 2_прил_1_ Формат БП 2012" xfId="4568"/>
    <cellStyle name="SAPBEXfilterText_СТАНЦИИ_2011_БП" xfId="4569"/>
    <cellStyle name="SAPBEXformats" xfId="4570"/>
    <cellStyle name="SAPBEXformats 2" xfId="4571"/>
    <cellStyle name="SAPBEXformats 2 2" xfId="4572"/>
    <cellStyle name="SAPBEXformats 2_прил_1_ Формат БП 2012" xfId="4573"/>
    <cellStyle name="SAPBEXformats_6.1-топл_расход" xfId="4574"/>
    <cellStyle name="SAPBEXheaderItem" xfId="4575"/>
    <cellStyle name="SAPBEXheaderItem 2" xfId="4576"/>
    <cellStyle name="SAPBEXheaderItem 2 2" xfId="4577"/>
    <cellStyle name="SAPBEXheaderItem 2_прил_1_ Формат БП 2012" xfId="4578"/>
    <cellStyle name="SAPBEXheaderItem 3" xfId="4579"/>
    <cellStyle name="SAPBEXheaderItem_6.1-топл_расход" xfId="4580"/>
    <cellStyle name="SAPBEXheaderText" xfId="4581"/>
    <cellStyle name="SAPBEXheaderText 2" xfId="4582"/>
    <cellStyle name="SAPBEXheaderText 2 2" xfId="4583"/>
    <cellStyle name="SAPBEXheaderText 2_прил_1_ Формат БП 2012" xfId="4584"/>
    <cellStyle name="SAPBEXheaderText 3" xfId="4585"/>
    <cellStyle name="SAPBEXheaderText_6.1-топл_расход" xfId="4586"/>
    <cellStyle name="SAPBEXHLevel0" xfId="4587"/>
    <cellStyle name="SAPBEXHLevel0 2" xfId="4588"/>
    <cellStyle name="SAPBEXHLevel0 2 2" xfId="4589"/>
    <cellStyle name="SAPBEXHLevel0 2_прил_1_ Формат БП 2012" xfId="4590"/>
    <cellStyle name="SAPBEXHLevel0_6.1-топл_расход" xfId="4591"/>
    <cellStyle name="SAPBEXHLevel0X" xfId="4592"/>
    <cellStyle name="SAPBEXHLevel0X 2" xfId="4593"/>
    <cellStyle name="SAPBEXHLevel0X 2 2" xfId="4594"/>
    <cellStyle name="SAPBEXHLevel0X 2_прил_1_ Формат БП 2012" xfId="4595"/>
    <cellStyle name="SAPBEXHLevel0X_6.1-топл_расход" xfId="4596"/>
    <cellStyle name="SAPBEXHLevel1" xfId="4597"/>
    <cellStyle name="SAPBEXHLevel1 2" xfId="4598"/>
    <cellStyle name="SAPBEXHLevel1 2 2" xfId="4599"/>
    <cellStyle name="SAPBEXHLevel1 2_прил_1_ Формат БП 2012" xfId="4600"/>
    <cellStyle name="SAPBEXHLevel1_6.1-топл_расход" xfId="4601"/>
    <cellStyle name="SAPBEXHLevel1X" xfId="4602"/>
    <cellStyle name="SAPBEXHLevel1X 2" xfId="4603"/>
    <cellStyle name="SAPBEXHLevel1X 2 2" xfId="4604"/>
    <cellStyle name="SAPBEXHLevel1X 2_прил_1_ Формат БП 2012" xfId="4605"/>
    <cellStyle name="SAPBEXHLevel1X_6.1-топл_расход" xfId="4606"/>
    <cellStyle name="SAPBEXHLevel2" xfId="4607"/>
    <cellStyle name="SAPBEXHLevel2 2" xfId="4608"/>
    <cellStyle name="SAPBEXHLevel2 2 2" xfId="4609"/>
    <cellStyle name="SAPBEXHLevel2 2_прил_1_ Формат БП 2012" xfId="4610"/>
    <cellStyle name="SAPBEXHLevel2 3" xfId="4611"/>
    <cellStyle name="SAPBEXHLevel2 4" xfId="4612"/>
    <cellStyle name="SAPBEXHLevel2 5" xfId="4613"/>
    <cellStyle name="SAPBEXHLevel2 6" xfId="4614"/>
    <cellStyle name="SAPBEXHLevel2 7" xfId="4615"/>
    <cellStyle name="SAPBEXHLevel2 8" xfId="4616"/>
    <cellStyle name="SAPBEXHLevel2_6.1-топл_расход" xfId="4617"/>
    <cellStyle name="SAPBEXHLevel2X" xfId="4618"/>
    <cellStyle name="SAPBEXHLevel2X 2" xfId="4619"/>
    <cellStyle name="SAPBEXHLevel2X 2 2" xfId="4620"/>
    <cellStyle name="SAPBEXHLevel2X 2_прил_1_ Формат БП 2012" xfId="4621"/>
    <cellStyle name="SAPBEXHLevel2X_6.1-топл_расход" xfId="4622"/>
    <cellStyle name="SAPBEXHLevel3" xfId="4623"/>
    <cellStyle name="SAPBEXHLevel3 2" xfId="4624"/>
    <cellStyle name="SAPBEXHLevel3 2 2" xfId="4625"/>
    <cellStyle name="SAPBEXHLevel3 2_прил_1_ Формат БП 2012" xfId="4626"/>
    <cellStyle name="SAPBEXHLevel3_6.1-топл_расход" xfId="4627"/>
    <cellStyle name="SAPBEXHLevel3X" xfId="4628"/>
    <cellStyle name="SAPBEXHLevel3X 2" xfId="4629"/>
    <cellStyle name="SAPBEXHLevel3X 2 2" xfId="4630"/>
    <cellStyle name="SAPBEXHLevel3X 2_прил_1_ Формат БП 2012" xfId="4631"/>
    <cellStyle name="SAPBEXHLevel3X_6.1-топл_расход" xfId="4632"/>
    <cellStyle name="SAPBEXinputData" xfId="4633"/>
    <cellStyle name="SAPBEXresData" xfId="4634"/>
    <cellStyle name="SAPBEXresDataEmph" xfId="4635"/>
    <cellStyle name="SAPBEXresItem" xfId="4636"/>
    <cellStyle name="SAPBEXresItemX" xfId="4637"/>
    <cellStyle name="SAPBEXstdData" xfId="4638"/>
    <cellStyle name="SAPBEXstdDataEmph" xfId="4639"/>
    <cellStyle name="SAPBEXstdItem" xfId="4640"/>
    <cellStyle name="SAPBEXstdItem 2" xfId="4641"/>
    <cellStyle name="SAPBEXstdItem 2 2" xfId="4642"/>
    <cellStyle name="SAPBEXstdItem 2_прил_1_ Формат БП 2012" xfId="4643"/>
    <cellStyle name="SAPBEXstdItem_6.1-топл_расход" xfId="4644"/>
    <cellStyle name="SAPBEXstdItemX" xfId="4645"/>
    <cellStyle name="SAPBEXstdItemX 2" xfId="4646"/>
    <cellStyle name="SAPBEXstdItemX 2 2" xfId="4647"/>
    <cellStyle name="SAPBEXstdItemX 2_прил_1_ Формат БП 2012" xfId="4648"/>
    <cellStyle name="SAPBEXstdItemX_6.1-топл_расход" xfId="4649"/>
    <cellStyle name="SAPBEXtitle" xfId="4650"/>
    <cellStyle name="SAPBEXtitle 2" xfId="4651"/>
    <cellStyle name="SAPBEXtitle 2 2" xfId="4652"/>
    <cellStyle name="SAPBEXtitle 2_прил_1_ Формат БП 2012" xfId="4653"/>
    <cellStyle name="SAPBEXtitle_СТАНЦИИ_2011_БП" xfId="4654"/>
    <cellStyle name="SAPBEXundefined" xfId="4655"/>
    <cellStyle name="SComment" xfId="4656"/>
    <cellStyle name="ScotchRule" xfId="539"/>
    <cellStyle name="ScotchRule 10" xfId="4657"/>
    <cellStyle name="ScotchRule 11" xfId="4658"/>
    <cellStyle name="ScotchRule 12" xfId="4659"/>
    <cellStyle name="ScotchRule 13" xfId="4660"/>
    <cellStyle name="ScotchRule 14" xfId="4661"/>
    <cellStyle name="ScotchRule 15" xfId="4662"/>
    <cellStyle name="ScotchRule 16" xfId="4663"/>
    <cellStyle name="ScotchRule 17" xfId="4664"/>
    <cellStyle name="ScotchRule 18" xfId="4665"/>
    <cellStyle name="ScotchRule 2" xfId="540"/>
    <cellStyle name="ScotchRule 3" xfId="4666"/>
    <cellStyle name="ScotchRule 4" xfId="4667"/>
    <cellStyle name="ScotchRule 5" xfId="4668"/>
    <cellStyle name="ScotchRule 6" xfId="4669"/>
    <cellStyle name="ScotchRule 7" xfId="4670"/>
    <cellStyle name="ScotchRule 8" xfId="4671"/>
    <cellStyle name="ScotchRule 9" xfId="4672"/>
    <cellStyle name="ScotchRule_Вода (КБВЛ)" xfId="4673"/>
    <cellStyle name="SFig" xfId="4674"/>
    <cellStyle name="Sg%" xfId="4675"/>
    <cellStyle name="SI%" xfId="4676"/>
    <cellStyle name="Single Accounting" xfId="541"/>
    <cellStyle name="Single Accounting 10" xfId="4677"/>
    <cellStyle name="Single Accounting 11" xfId="4678"/>
    <cellStyle name="Single Accounting 12" xfId="4679"/>
    <cellStyle name="Single Accounting 13" xfId="4680"/>
    <cellStyle name="Single Accounting 14" xfId="4681"/>
    <cellStyle name="Single Accounting 15" xfId="4682"/>
    <cellStyle name="Single Accounting 16" xfId="4683"/>
    <cellStyle name="Single Accounting 17" xfId="4684"/>
    <cellStyle name="Single Accounting 18" xfId="4685"/>
    <cellStyle name="Single Accounting 2" xfId="542"/>
    <cellStyle name="Single Accounting 3" xfId="4686"/>
    <cellStyle name="Single Accounting 4" xfId="4687"/>
    <cellStyle name="Single Accounting 5" xfId="4688"/>
    <cellStyle name="Single Accounting 6" xfId="4689"/>
    <cellStyle name="Single Accounting 7" xfId="4690"/>
    <cellStyle name="Single Accounting 8" xfId="4691"/>
    <cellStyle name="Single Accounting 9" xfId="4692"/>
    <cellStyle name="small" xfId="543"/>
    <cellStyle name="Sname" xfId="4693"/>
    <cellStyle name="SPerc" xfId="4694"/>
    <cellStyle name="st1" xfId="4695"/>
    <cellStyle name="Standard_AX-4-4-Profit-Loss-310899" xfId="4696"/>
    <cellStyle name="Stitle" xfId="4697"/>
    <cellStyle name="Ston" xfId="4698"/>
    <cellStyle name="Style 1" xfId="4699"/>
    <cellStyle name="STYLE1 - Style1" xfId="4700"/>
    <cellStyle name="STYLE1 - Style1 2" xfId="4701"/>
    <cellStyle name="STYLE1 - Style1_прил_1_ Формат БП 2012" xfId="4702"/>
    <cellStyle name="styleColumnTitles" xfId="4703"/>
    <cellStyle name="styleDateRange" xfId="4704"/>
    <cellStyle name="styleHidden" xfId="4705"/>
    <cellStyle name="styleNormal" xfId="4706"/>
    <cellStyle name="styleSeriesAttributes" xfId="4707"/>
    <cellStyle name="styleSeriesData" xfId="4708"/>
    <cellStyle name="styleSeriesDataForecast" xfId="4709"/>
    <cellStyle name="styleSeriesDataForecastNA" xfId="4710"/>
    <cellStyle name="styleSeriesDataNA" xfId="4711"/>
    <cellStyle name="Subtitle" xfId="544"/>
    <cellStyle name="Sx" xfId="4712"/>
    <cellStyle name="Table Head" xfId="545"/>
    <cellStyle name="Table Head 10" xfId="4713"/>
    <cellStyle name="Table Head 11" xfId="4714"/>
    <cellStyle name="Table Head 12" xfId="4715"/>
    <cellStyle name="Table Head 13" xfId="4716"/>
    <cellStyle name="Table Head 14" xfId="4717"/>
    <cellStyle name="Table Head 15" xfId="4718"/>
    <cellStyle name="Table Head 16" xfId="4719"/>
    <cellStyle name="Table Head 17" xfId="4720"/>
    <cellStyle name="Table Head 18" xfId="4721"/>
    <cellStyle name="Table Head 2" xfId="546"/>
    <cellStyle name="Table Head 3" xfId="4722"/>
    <cellStyle name="Table Head 4" xfId="4723"/>
    <cellStyle name="Table Head 5" xfId="4724"/>
    <cellStyle name="Table Head 6" xfId="4725"/>
    <cellStyle name="Table Head 7" xfId="4726"/>
    <cellStyle name="Table Head 8" xfId="4727"/>
    <cellStyle name="Table Head 9" xfId="4728"/>
    <cellStyle name="Table Head Aligned" xfId="547"/>
    <cellStyle name="Table Head Aligned 10" xfId="4729"/>
    <cellStyle name="Table Head Aligned 11" xfId="4730"/>
    <cellStyle name="Table Head Aligned 12" xfId="4731"/>
    <cellStyle name="Table Head Aligned 13" xfId="4732"/>
    <cellStyle name="Table Head Aligned 14" xfId="4733"/>
    <cellStyle name="Table Head Aligned 15" xfId="4734"/>
    <cellStyle name="Table Head Aligned 16" xfId="4735"/>
    <cellStyle name="Table Head Aligned 17" xfId="4736"/>
    <cellStyle name="Table Head Aligned 18" xfId="4737"/>
    <cellStyle name="Table Head Aligned 2" xfId="548"/>
    <cellStyle name="Table Head Aligned 3" xfId="4738"/>
    <cellStyle name="Table Head Aligned 4" xfId="4739"/>
    <cellStyle name="Table Head Aligned 5" xfId="4740"/>
    <cellStyle name="Table Head Aligned 6" xfId="4741"/>
    <cellStyle name="Table Head Aligned 7" xfId="4742"/>
    <cellStyle name="Table Head Aligned 8" xfId="4743"/>
    <cellStyle name="Table Head Aligned 9" xfId="4744"/>
    <cellStyle name="Table Head Blue" xfId="549"/>
    <cellStyle name="Table Head Blue 10" xfId="4745"/>
    <cellStyle name="Table Head Blue 11" xfId="4746"/>
    <cellStyle name="Table Head Blue 12" xfId="4747"/>
    <cellStyle name="Table Head Blue 13" xfId="4748"/>
    <cellStyle name="Table Head Blue 14" xfId="4749"/>
    <cellStyle name="Table Head Blue 15" xfId="4750"/>
    <cellStyle name="Table Head Blue 16" xfId="4751"/>
    <cellStyle name="Table Head Blue 17" xfId="4752"/>
    <cellStyle name="Table Head Blue 18" xfId="4753"/>
    <cellStyle name="Table Head Blue 2" xfId="550"/>
    <cellStyle name="Table Head Blue 3" xfId="4754"/>
    <cellStyle name="Table Head Blue 4" xfId="4755"/>
    <cellStyle name="Table Head Blue 5" xfId="4756"/>
    <cellStyle name="Table Head Blue 6" xfId="4757"/>
    <cellStyle name="Table Head Blue 7" xfId="4758"/>
    <cellStyle name="Table Head Blue 8" xfId="4759"/>
    <cellStyle name="Table Head Blue 9" xfId="4760"/>
    <cellStyle name="Table Head Green" xfId="551"/>
    <cellStyle name="Table Head Green 10" xfId="4761"/>
    <cellStyle name="Table Head Green 11" xfId="4762"/>
    <cellStyle name="Table Head Green 12" xfId="4763"/>
    <cellStyle name="Table Head Green 13" xfId="4764"/>
    <cellStyle name="Table Head Green 14" xfId="4765"/>
    <cellStyle name="Table Head Green 15" xfId="4766"/>
    <cellStyle name="Table Head Green 16" xfId="4767"/>
    <cellStyle name="Table Head Green 17" xfId="4768"/>
    <cellStyle name="Table Head Green 18" xfId="4769"/>
    <cellStyle name="Table Head Green 2" xfId="552"/>
    <cellStyle name="Table Head Green 3" xfId="4770"/>
    <cellStyle name="Table Head Green 4" xfId="4771"/>
    <cellStyle name="Table Head Green 5" xfId="4772"/>
    <cellStyle name="Table Head Green 6" xfId="4773"/>
    <cellStyle name="Table Head Green 7" xfId="4774"/>
    <cellStyle name="Table Head Green 8" xfId="4775"/>
    <cellStyle name="Table Head Green 9" xfId="4776"/>
    <cellStyle name="Table Head_Val_Sum_Graph" xfId="553"/>
    <cellStyle name="Table Heading" xfId="4777"/>
    <cellStyle name="Table Heading 2" xfId="4778"/>
    <cellStyle name="Table Heading 3" xfId="4779"/>
    <cellStyle name="Table Heading_46EP.2012(v0.1)" xfId="4780"/>
    <cellStyle name="Table Text" xfId="554"/>
    <cellStyle name="Table Text 10" xfId="4781"/>
    <cellStyle name="Table Text 11" xfId="4782"/>
    <cellStyle name="Table Text 12" xfId="4783"/>
    <cellStyle name="Table Text 13" xfId="4784"/>
    <cellStyle name="Table Text 14" xfId="4785"/>
    <cellStyle name="Table Text 15" xfId="4786"/>
    <cellStyle name="Table Text 16" xfId="4787"/>
    <cellStyle name="Table Text 17" xfId="4788"/>
    <cellStyle name="Table Text 18" xfId="4789"/>
    <cellStyle name="Table Text 2" xfId="555"/>
    <cellStyle name="Table Text 3" xfId="4790"/>
    <cellStyle name="Table Text 4" xfId="4791"/>
    <cellStyle name="Table Text 5" xfId="4792"/>
    <cellStyle name="Table Text 6" xfId="4793"/>
    <cellStyle name="Table Text 7" xfId="4794"/>
    <cellStyle name="Table Text 8" xfId="4795"/>
    <cellStyle name="Table Text 9" xfId="4796"/>
    <cellStyle name="Table Title" xfId="556"/>
    <cellStyle name="Table Title 10" xfId="4797"/>
    <cellStyle name="Table Title 11" xfId="4798"/>
    <cellStyle name="Table Title 12" xfId="4799"/>
    <cellStyle name="Table Title 13" xfId="4800"/>
    <cellStyle name="Table Title 14" xfId="4801"/>
    <cellStyle name="Table Title 15" xfId="4802"/>
    <cellStyle name="Table Title 16" xfId="4803"/>
    <cellStyle name="Table Title 17" xfId="4804"/>
    <cellStyle name="Table Title 18" xfId="4805"/>
    <cellStyle name="Table Title 2" xfId="557"/>
    <cellStyle name="Table Title 3" xfId="4806"/>
    <cellStyle name="Table Title 4" xfId="4807"/>
    <cellStyle name="Table Title 5" xfId="4808"/>
    <cellStyle name="Table Title 6" xfId="4809"/>
    <cellStyle name="Table Title 7" xfId="4810"/>
    <cellStyle name="Table Title 8" xfId="4811"/>
    <cellStyle name="Table Title 9" xfId="4812"/>
    <cellStyle name="Table Units" xfId="558"/>
    <cellStyle name="Table Units 10" xfId="4813"/>
    <cellStyle name="Table Units 11" xfId="4814"/>
    <cellStyle name="Table Units 12" xfId="4815"/>
    <cellStyle name="Table Units 13" xfId="4816"/>
    <cellStyle name="Table Units 14" xfId="4817"/>
    <cellStyle name="Table Units 15" xfId="4818"/>
    <cellStyle name="Table Units 16" xfId="4819"/>
    <cellStyle name="Table Units 17" xfId="4820"/>
    <cellStyle name="Table Units 18" xfId="4821"/>
    <cellStyle name="Table Units 2" xfId="559"/>
    <cellStyle name="Table Units 3" xfId="4822"/>
    <cellStyle name="Table Units 4" xfId="4823"/>
    <cellStyle name="Table Units 5" xfId="4824"/>
    <cellStyle name="Table Units 6" xfId="4825"/>
    <cellStyle name="Table Units 7" xfId="4826"/>
    <cellStyle name="Table Units 8" xfId="4827"/>
    <cellStyle name="Table Units 9" xfId="4828"/>
    <cellStyle name="Table_Header" xfId="560"/>
    <cellStyle name="Text" xfId="4829"/>
    <cellStyle name="Text 1" xfId="561"/>
    <cellStyle name="Text 1 10" xfId="4830"/>
    <cellStyle name="Text 1 11" xfId="4831"/>
    <cellStyle name="Text 1 12" xfId="4832"/>
    <cellStyle name="Text 1 13" xfId="4833"/>
    <cellStyle name="Text 1 14" xfId="4834"/>
    <cellStyle name="Text 1 15" xfId="4835"/>
    <cellStyle name="Text 1 16" xfId="4836"/>
    <cellStyle name="Text 1 17" xfId="4837"/>
    <cellStyle name="Text 1 18" xfId="4838"/>
    <cellStyle name="Text 1 2" xfId="562"/>
    <cellStyle name="Text 1 3" xfId="4839"/>
    <cellStyle name="Text 1 4" xfId="4840"/>
    <cellStyle name="Text 1 5" xfId="4841"/>
    <cellStyle name="Text 1 6" xfId="4842"/>
    <cellStyle name="Text 1 7" xfId="4843"/>
    <cellStyle name="Text 1 8" xfId="4844"/>
    <cellStyle name="Text 1 9" xfId="4845"/>
    <cellStyle name="Text Head" xfId="4846"/>
    <cellStyle name="Text Head 1" xfId="563"/>
    <cellStyle name="Text Head 1 10" xfId="4847"/>
    <cellStyle name="Text Head 1 11" xfId="4848"/>
    <cellStyle name="Text Head 1 12" xfId="4849"/>
    <cellStyle name="Text Head 1 13" xfId="4850"/>
    <cellStyle name="Text Head 1 14" xfId="4851"/>
    <cellStyle name="Text Head 1 15" xfId="4852"/>
    <cellStyle name="Text Head 1 16" xfId="4853"/>
    <cellStyle name="Text Head 1 17" xfId="4854"/>
    <cellStyle name="Text Head 1 18" xfId="4855"/>
    <cellStyle name="Text Head 1 2" xfId="564"/>
    <cellStyle name="Text Head 1 3" xfId="4856"/>
    <cellStyle name="Text Head 1 4" xfId="4857"/>
    <cellStyle name="Text Head 1 5" xfId="4858"/>
    <cellStyle name="Text Head 1 6" xfId="4859"/>
    <cellStyle name="Text Head 1 7" xfId="4860"/>
    <cellStyle name="Text Head 1 8" xfId="4861"/>
    <cellStyle name="Text Head 1 9" xfId="4862"/>
    <cellStyle name="Text Indent A" xfId="4863"/>
    <cellStyle name="Text Indent B" xfId="4864"/>
    <cellStyle name="Text Indent C" xfId="4865"/>
    <cellStyle name="Tickmark" xfId="4866"/>
    <cellStyle name="Times 10" xfId="565"/>
    <cellStyle name="Times 10 10" xfId="4867"/>
    <cellStyle name="Times 10 11" xfId="4868"/>
    <cellStyle name="Times 10 12" xfId="4869"/>
    <cellStyle name="Times 10 13" xfId="4870"/>
    <cellStyle name="Times 10 14" xfId="4871"/>
    <cellStyle name="Times 10 15" xfId="4872"/>
    <cellStyle name="Times 10 16" xfId="4873"/>
    <cellStyle name="Times 10 17" xfId="4874"/>
    <cellStyle name="Times 10 18" xfId="4875"/>
    <cellStyle name="Times 10 2" xfId="566"/>
    <cellStyle name="Times 10 3" xfId="4876"/>
    <cellStyle name="Times 10 4" xfId="4877"/>
    <cellStyle name="Times 10 5" xfId="4878"/>
    <cellStyle name="Times 10 6" xfId="4879"/>
    <cellStyle name="Times 10 7" xfId="4880"/>
    <cellStyle name="Times 10 8" xfId="4881"/>
    <cellStyle name="Times 10 9" xfId="4882"/>
    <cellStyle name="Times 12" xfId="567"/>
    <cellStyle name="Times 12 10" xfId="4883"/>
    <cellStyle name="Times 12 11" xfId="4884"/>
    <cellStyle name="Times 12 12" xfId="4885"/>
    <cellStyle name="Times 12 13" xfId="4886"/>
    <cellStyle name="Times 12 14" xfId="4887"/>
    <cellStyle name="Times 12 15" xfId="4888"/>
    <cellStyle name="Times 12 16" xfId="4889"/>
    <cellStyle name="Times 12 17" xfId="4890"/>
    <cellStyle name="Times 12 18" xfId="4891"/>
    <cellStyle name="Times 12 2" xfId="568"/>
    <cellStyle name="Times 12 3" xfId="4892"/>
    <cellStyle name="Times 12 4" xfId="4893"/>
    <cellStyle name="Times 12 5" xfId="4894"/>
    <cellStyle name="Times 12 6" xfId="4895"/>
    <cellStyle name="Times 12 7" xfId="4896"/>
    <cellStyle name="Times 12 8" xfId="4897"/>
    <cellStyle name="Times 12 9" xfId="4898"/>
    <cellStyle name="Title" xfId="149"/>
    <cellStyle name="Title 10" xfId="4899"/>
    <cellStyle name="Title 11" xfId="4900"/>
    <cellStyle name="Title 12" xfId="4901"/>
    <cellStyle name="Title 13" xfId="4902"/>
    <cellStyle name="Title 14" xfId="4903"/>
    <cellStyle name="Title 15" xfId="4904"/>
    <cellStyle name="Title 16" xfId="4905"/>
    <cellStyle name="Title 17" xfId="4906"/>
    <cellStyle name="Title 18" xfId="4907"/>
    <cellStyle name="Title 19" xfId="4908"/>
    <cellStyle name="Title 2" xfId="150"/>
    <cellStyle name="Title 3" xfId="4909"/>
    <cellStyle name="Title 4" xfId="151"/>
    <cellStyle name="Title 5" xfId="4910"/>
    <cellStyle name="Title 6" xfId="4911"/>
    <cellStyle name="Title 7" xfId="4912"/>
    <cellStyle name="Title 8" xfId="4913"/>
    <cellStyle name="Title 9" xfId="4914"/>
    <cellStyle name="To" xfId="569"/>
    <cellStyle name="To 10" xfId="4915"/>
    <cellStyle name="To 11" xfId="4916"/>
    <cellStyle name="To 12" xfId="4917"/>
    <cellStyle name="To 13" xfId="4918"/>
    <cellStyle name="To 14" xfId="4919"/>
    <cellStyle name="To 15" xfId="4920"/>
    <cellStyle name="To 16" xfId="4921"/>
    <cellStyle name="To 17" xfId="4922"/>
    <cellStyle name="To 18" xfId="4923"/>
    <cellStyle name="To 2" xfId="570"/>
    <cellStyle name="To 3" xfId="4924"/>
    <cellStyle name="To 4" xfId="4925"/>
    <cellStyle name="To 5" xfId="4926"/>
    <cellStyle name="To 6" xfId="4927"/>
    <cellStyle name="To 7" xfId="4928"/>
    <cellStyle name="To 8" xfId="4929"/>
    <cellStyle name="To 9" xfId="4930"/>
    <cellStyle name="Tons" xfId="4931"/>
    <cellStyle name="Total" xfId="571"/>
    <cellStyle name="Total 2" xfId="4932"/>
    <cellStyle name="Total 2 2" xfId="4933"/>
    <cellStyle name="Total 3" xfId="4934"/>
    <cellStyle name="Total_6.1-топл_расход" xfId="4935"/>
    <cellStyle name="Total2 - Style2" xfId="4936"/>
    <cellStyle name="TotalCurrency" xfId="4937"/>
    <cellStyle name="Ujke,jq" xfId="4938"/>
    <cellStyle name="Undefiniert" xfId="4939"/>
    <cellStyle name="Undefiniert 2" xfId="4940"/>
    <cellStyle name="Undefiniert 2 2" xfId="4941"/>
    <cellStyle name="Undefiniert 2_прил_1_ Формат БП 2012" xfId="4942"/>
    <cellStyle name="Undefiniert 3" xfId="4943"/>
    <cellStyle name="Undefiniert_БП_СЗТЭЦ_2011" xfId="4944"/>
    <cellStyle name="Underline_Single" xfId="572"/>
    <cellStyle name="Unit" xfId="4945"/>
    <cellStyle name="Valiotsikko" xfId="573"/>
    <cellStyle name="Valiotsikko 2" xfId="4946"/>
    <cellStyle name="Valiotsikko 2 2" xfId="4947"/>
    <cellStyle name="Valiotsikko 2_прил_1_ Формат БП 2012" xfId="4948"/>
    <cellStyle name="Valiotsikko_СТАНЦИИ_2011_БП" xfId="4949"/>
    <cellStyle name="Valuta (0)_Ita_01graf" xfId="4950"/>
    <cellStyle name="Valuta [0]_Arcen" xfId="574"/>
    <cellStyle name="Valuta_Arcen" xfId="575"/>
    <cellStyle name="Vertical" xfId="4951"/>
    <cellStyle name="Vertical 2" xfId="4952"/>
    <cellStyle name="Vertical 2 2" xfId="4953"/>
    <cellStyle name="Vertical 2_прил_1_ Формат БП 2012" xfId="4954"/>
    <cellStyle name="Vertical_СТАНЦИИ_2011_БП" xfId="4955"/>
    <cellStyle name="Vдliotsikko" xfId="576"/>
    <cellStyle name="Währung [0]_AX-3-4-Balance-Sheet-310899" xfId="4956"/>
    <cellStyle name="Währung_AX-3-4-Balance-Sheet-310899" xfId="4957"/>
    <cellStyle name="Walutowy [0]_1" xfId="4958"/>
    <cellStyle name="Walutowy_1" xfId="4959"/>
    <cellStyle name="Warning Text" xfId="577"/>
    <cellStyle name="WIP" xfId="578"/>
    <cellStyle name="WIP 10" xfId="4960"/>
    <cellStyle name="WIP 11" xfId="4961"/>
    <cellStyle name="WIP 12" xfId="4962"/>
    <cellStyle name="WIP 13" xfId="4963"/>
    <cellStyle name="WIP 14" xfId="4964"/>
    <cellStyle name="WIP 15" xfId="4965"/>
    <cellStyle name="WIP 16" xfId="4966"/>
    <cellStyle name="WIP 17" xfId="4967"/>
    <cellStyle name="WIP 18" xfId="4968"/>
    <cellStyle name="WIP 2" xfId="579"/>
    <cellStyle name="WIP 3" xfId="4969"/>
    <cellStyle name="WIP 4" xfId="4970"/>
    <cellStyle name="WIP 5" xfId="4971"/>
    <cellStyle name="WIP 6" xfId="4972"/>
    <cellStyle name="WIP 7" xfId="4973"/>
    <cellStyle name="WIP 8" xfId="4974"/>
    <cellStyle name="WIP 9" xfId="4975"/>
    <cellStyle name="XComma" xfId="4976"/>
    <cellStyle name="XComma 0.0" xfId="4977"/>
    <cellStyle name="XComma 0.0 2" xfId="4978"/>
    <cellStyle name="XComma 0.0 2 2" xfId="4979"/>
    <cellStyle name="XComma 0.00" xfId="4980"/>
    <cellStyle name="XComma 0.00 2" xfId="4981"/>
    <cellStyle name="XComma 0.00 2 2" xfId="4982"/>
    <cellStyle name="XComma 0.000" xfId="4983"/>
    <cellStyle name="XComma 0.000 2" xfId="4984"/>
    <cellStyle name="XComma 0.000 2 2" xfId="4985"/>
    <cellStyle name="XComma 2" xfId="4986"/>
    <cellStyle name="XComma 2 2" xfId="4987"/>
    <cellStyle name="XComma 3" xfId="4988"/>
    <cellStyle name="XComma 3 2" xfId="4989"/>
    <cellStyle name="XCurrency" xfId="4990"/>
    <cellStyle name="XCurrency 0.0" xfId="4991"/>
    <cellStyle name="XCurrency 0.0 2" xfId="4992"/>
    <cellStyle name="XCurrency 0.0 2 2" xfId="4993"/>
    <cellStyle name="XCurrency 0.00" xfId="4994"/>
    <cellStyle name="XCurrency 0.00 2" xfId="4995"/>
    <cellStyle name="XCurrency 0.00 2 2" xfId="4996"/>
    <cellStyle name="XCurrency 0.000" xfId="4997"/>
    <cellStyle name="XCurrency 0.000 2" xfId="4998"/>
    <cellStyle name="XCurrency 0.000 2 2" xfId="4999"/>
    <cellStyle name="XCurrency 2" xfId="5000"/>
    <cellStyle name="XCurrency 2 2" xfId="5001"/>
    <cellStyle name="XCurrency 3" xfId="5002"/>
    <cellStyle name="XCurrency 3 2" xfId="5003"/>
    <cellStyle name="year" xfId="580"/>
    <cellStyle name="year 10" xfId="5004"/>
    <cellStyle name="year 11" xfId="5005"/>
    <cellStyle name="year 12" xfId="5006"/>
    <cellStyle name="year 13" xfId="5007"/>
    <cellStyle name="year 14" xfId="5008"/>
    <cellStyle name="year 15" xfId="5009"/>
    <cellStyle name="year 16" xfId="5010"/>
    <cellStyle name="year 17" xfId="5011"/>
    <cellStyle name="year 18" xfId="5012"/>
    <cellStyle name="year 2" xfId="581"/>
    <cellStyle name="year 3" xfId="5013"/>
    <cellStyle name="year 4" xfId="5014"/>
    <cellStyle name="year 5" xfId="5015"/>
    <cellStyle name="year 6" xfId="5016"/>
    <cellStyle name="year 7" xfId="5017"/>
    <cellStyle name="year 8" xfId="5018"/>
    <cellStyle name="year 9" xfId="5019"/>
    <cellStyle name="Year EN" xfId="5020"/>
    <cellStyle name="Year RU" xfId="5021"/>
    <cellStyle name="Yen" xfId="582"/>
    <cellStyle name="Yen 10" xfId="5022"/>
    <cellStyle name="Yen 11" xfId="5023"/>
    <cellStyle name="Yen 12" xfId="5024"/>
    <cellStyle name="Yen 13" xfId="5025"/>
    <cellStyle name="Yen 14" xfId="5026"/>
    <cellStyle name="Yen 15" xfId="5027"/>
    <cellStyle name="Yen 16" xfId="5028"/>
    <cellStyle name="Yen 17" xfId="5029"/>
    <cellStyle name="Yen 18" xfId="5030"/>
    <cellStyle name="Yen 2" xfId="583"/>
    <cellStyle name="Yen 3" xfId="5031"/>
    <cellStyle name="Yen 4" xfId="5032"/>
    <cellStyle name="Yen 5" xfId="5033"/>
    <cellStyle name="Yen 6" xfId="5034"/>
    <cellStyle name="Yen 7" xfId="5035"/>
    <cellStyle name="Yen 8" xfId="5036"/>
    <cellStyle name="Yen 9" xfId="5037"/>
    <cellStyle name="Zero" xfId="584"/>
    <cellStyle name="Zero 10" xfId="5038"/>
    <cellStyle name="Zero 11" xfId="5039"/>
    <cellStyle name="Zero 12" xfId="5040"/>
    <cellStyle name="Zero 13" xfId="5041"/>
    <cellStyle name="Zero 14" xfId="5042"/>
    <cellStyle name="Zero 15" xfId="5043"/>
    <cellStyle name="Zero 16" xfId="5044"/>
    <cellStyle name="Zero 17" xfId="5045"/>
    <cellStyle name="Zero 18" xfId="5046"/>
    <cellStyle name="Zero 2" xfId="585"/>
    <cellStyle name="Zero 3" xfId="5047"/>
    <cellStyle name="Zero 4" xfId="5048"/>
    <cellStyle name="Zero 5" xfId="5049"/>
    <cellStyle name="Zero 6" xfId="5050"/>
    <cellStyle name="Zero 7" xfId="5051"/>
    <cellStyle name="Zero 8" xfId="5052"/>
    <cellStyle name="Zero 9" xfId="5053"/>
    <cellStyle name="Βασικό_Analyse Trimestrielle E0" xfId="5054"/>
    <cellStyle name="Акцент1 10" xfId="5055"/>
    <cellStyle name="Акцент1 11" xfId="5056"/>
    <cellStyle name="Акцент1 12" xfId="5057"/>
    <cellStyle name="Акцент1 13" xfId="5058"/>
    <cellStyle name="Акцент1 14" xfId="5059"/>
    <cellStyle name="Акцент1 15" xfId="5060"/>
    <cellStyle name="Акцент1 16" xfId="5061"/>
    <cellStyle name="Акцент1 17" xfId="5062"/>
    <cellStyle name="Акцент1 18" xfId="5063"/>
    <cellStyle name="Акцент1 19" xfId="5064"/>
    <cellStyle name="Акцент1 2" xfId="586"/>
    <cellStyle name="Акцент1 2 2" xfId="5065"/>
    <cellStyle name="Акцент1 20" xfId="5066"/>
    <cellStyle name="Акцент1 3" xfId="587"/>
    <cellStyle name="Акцент1 3 2" xfId="5067"/>
    <cellStyle name="Акцент1 4" xfId="5068"/>
    <cellStyle name="Акцент1 4 2" xfId="5069"/>
    <cellStyle name="Акцент1 5" xfId="5070"/>
    <cellStyle name="Акцент1 5 2" xfId="5071"/>
    <cellStyle name="Акцент1 6" xfId="5072"/>
    <cellStyle name="Акцент1 6 2" xfId="5073"/>
    <cellStyle name="Акцент1 7" xfId="5074"/>
    <cellStyle name="Акцент1 7 2" xfId="5075"/>
    <cellStyle name="Акцент1 8" xfId="5076"/>
    <cellStyle name="Акцент1 8 2" xfId="5077"/>
    <cellStyle name="Акцент1 9" xfId="5078"/>
    <cellStyle name="Акцент1 9 2" xfId="5079"/>
    <cellStyle name="Акцент2 10" xfId="5080"/>
    <cellStyle name="Акцент2 11" xfId="5081"/>
    <cellStyle name="Акцент2 12" xfId="5082"/>
    <cellStyle name="Акцент2 13" xfId="5083"/>
    <cellStyle name="Акцент2 14" xfId="5084"/>
    <cellStyle name="Акцент2 15" xfId="5085"/>
    <cellStyle name="Акцент2 16" xfId="5086"/>
    <cellStyle name="Акцент2 17" xfId="5087"/>
    <cellStyle name="Акцент2 18" xfId="5088"/>
    <cellStyle name="Акцент2 19" xfId="5089"/>
    <cellStyle name="Акцент2 2" xfId="588"/>
    <cellStyle name="Акцент2 2 2" xfId="5090"/>
    <cellStyle name="Акцент2 20" xfId="5091"/>
    <cellStyle name="Акцент2 3" xfId="589"/>
    <cellStyle name="Акцент2 3 2" xfId="5092"/>
    <cellStyle name="Акцент2 4" xfId="5093"/>
    <cellStyle name="Акцент2 4 2" xfId="5094"/>
    <cellStyle name="Акцент2 5" xfId="5095"/>
    <cellStyle name="Акцент2 5 2" xfId="5096"/>
    <cellStyle name="Акцент2 6" xfId="5097"/>
    <cellStyle name="Акцент2 6 2" xfId="5098"/>
    <cellStyle name="Акцент2 7" xfId="5099"/>
    <cellStyle name="Акцент2 7 2" xfId="5100"/>
    <cellStyle name="Акцент2 8" xfId="5101"/>
    <cellStyle name="Акцент2 8 2" xfId="5102"/>
    <cellStyle name="Акцент2 9" xfId="5103"/>
    <cellStyle name="Акцент2 9 2" xfId="5104"/>
    <cellStyle name="Акцент3 10" xfId="5105"/>
    <cellStyle name="Акцент3 11" xfId="5106"/>
    <cellStyle name="Акцент3 12" xfId="5107"/>
    <cellStyle name="Акцент3 13" xfId="5108"/>
    <cellStyle name="Акцент3 14" xfId="5109"/>
    <cellStyle name="Акцент3 15" xfId="5110"/>
    <cellStyle name="Акцент3 16" xfId="5111"/>
    <cellStyle name="Акцент3 17" xfId="5112"/>
    <cellStyle name="Акцент3 18" xfId="5113"/>
    <cellStyle name="Акцент3 19" xfId="5114"/>
    <cellStyle name="Акцент3 2" xfId="590"/>
    <cellStyle name="Акцент3 2 2" xfId="5115"/>
    <cellStyle name="Акцент3 20" xfId="5116"/>
    <cellStyle name="Акцент3 3" xfId="591"/>
    <cellStyle name="Акцент3 3 2" xfId="5117"/>
    <cellStyle name="Акцент3 4" xfId="5118"/>
    <cellStyle name="Акцент3 4 2" xfId="5119"/>
    <cellStyle name="Акцент3 5" xfId="5120"/>
    <cellStyle name="Акцент3 5 2" xfId="5121"/>
    <cellStyle name="Акцент3 6" xfId="5122"/>
    <cellStyle name="Акцент3 6 2" xfId="5123"/>
    <cellStyle name="Акцент3 7" xfId="5124"/>
    <cellStyle name="Акцент3 7 2" xfId="5125"/>
    <cellStyle name="Акцент3 8" xfId="5126"/>
    <cellStyle name="Акцент3 8 2" xfId="5127"/>
    <cellStyle name="Акцент3 9" xfId="5128"/>
    <cellStyle name="Акцент3 9 2" xfId="5129"/>
    <cellStyle name="Акцент4 10" xfId="5130"/>
    <cellStyle name="Акцент4 11" xfId="5131"/>
    <cellStyle name="Акцент4 12" xfId="5132"/>
    <cellStyle name="Акцент4 13" xfId="5133"/>
    <cellStyle name="Акцент4 14" xfId="5134"/>
    <cellStyle name="Акцент4 15" xfId="5135"/>
    <cellStyle name="Акцент4 16" xfId="5136"/>
    <cellStyle name="Акцент4 17" xfId="5137"/>
    <cellStyle name="Акцент4 18" xfId="5138"/>
    <cellStyle name="Акцент4 19" xfId="5139"/>
    <cellStyle name="Акцент4 2" xfId="592"/>
    <cellStyle name="Акцент4 2 2" xfId="5140"/>
    <cellStyle name="Акцент4 20" xfId="5141"/>
    <cellStyle name="Акцент4 3" xfId="593"/>
    <cellStyle name="Акцент4 3 2" xfId="5142"/>
    <cellStyle name="Акцент4 4" xfId="5143"/>
    <cellStyle name="Акцент4 4 2" xfId="5144"/>
    <cellStyle name="Акцент4 5" xfId="5145"/>
    <cellStyle name="Акцент4 5 2" xfId="5146"/>
    <cellStyle name="Акцент4 6" xfId="5147"/>
    <cellStyle name="Акцент4 6 2" xfId="5148"/>
    <cellStyle name="Акцент4 7" xfId="5149"/>
    <cellStyle name="Акцент4 7 2" xfId="5150"/>
    <cellStyle name="Акцент4 8" xfId="5151"/>
    <cellStyle name="Акцент4 8 2" xfId="5152"/>
    <cellStyle name="Акцент4 9" xfId="5153"/>
    <cellStyle name="Акцент4 9 2" xfId="5154"/>
    <cellStyle name="Акцент5 10" xfId="5155"/>
    <cellStyle name="Акцент5 11" xfId="5156"/>
    <cellStyle name="Акцент5 12" xfId="5157"/>
    <cellStyle name="Акцент5 13" xfId="5158"/>
    <cellStyle name="Акцент5 14" xfId="5159"/>
    <cellStyle name="Акцент5 15" xfId="5160"/>
    <cellStyle name="Акцент5 16" xfId="5161"/>
    <cellStyle name="Акцент5 17" xfId="5162"/>
    <cellStyle name="Акцент5 18" xfId="5163"/>
    <cellStyle name="Акцент5 19" xfId="5164"/>
    <cellStyle name="Акцент5 2" xfId="594"/>
    <cellStyle name="Акцент5 2 2" xfId="5165"/>
    <cellStyle name="Акцент5 20" xfId="5166"/>
    <cellStyle name="Акцент5 3" xfId="595"/>
    <cellStyle name="Акцент5 3 2" xfId="5167"/>
    <cellStyle name="Акцент5 4" xfId="5168"/>
    <cellStyle name="Акцент5 4 2" xfId="5169"/>
    <cellStyle name="Акцент5 5" xfId="5170"/>
    <cellStyle name="Акцент5 5 2" xfId="5171"/>
    <cellStyle name="Акцент5 6" xfId="5172"/>
    <cellStyle name="Акцент5 6 2" xfId="5173"/>
    <cellStyle name="Акцент5 7" xfId="5174"/>
    <cellStyle name="Акцент5 7 2" xfId="5175"/>
    <cellStyle name="Акцент5 8" xfId="5176"/>
    <cellStyle name="Акцент5 8 2" xfId="5177"/>
    <cellStyle name="Акцент5 9" xfId="5178"/>
    <cellStyle name="Акцент5 9 2" xfId="5179"/>
    <cellStyle name="Акцент6 10" xfId="5180"/>
    <cellStyle name="Акцент6 11" xfId="5181"/>
    <cellStyle name="Акцент6 12" xfId="5182"/>
    <cellStyle name="Акцент6 13" xfId="5183"/>
    <cellStyle name="Акцент6 14" xfId="5184"/>
    <cellStyle name="Акцент6 15" xfId="5185"/>
    <cellStyle name="Акцент6 16" xfId="5186"/>
    <cellStyle name="Акцент6 17" xfId="5187"/>
    <cellStyle name="Акцент6 18" xfId="5188"/>
    <cellStyle name="Акцент6 19" xfId="5189"/>
    <cellStyle name="Акцент6 2" xfId="596"/>
    <cellStyle name="Акцент6 2 2" xfId="5190"/>
    <cellStyle name="Акцент6 20" xfId="5191"/>
    <cellStyle name="Акцент6 3" xfId="597"/>
    <cellStyle name="Акцент6 3 2" xfId="5192"/>
    <cellStyle name="Акцент6 4" xfId="5193"/>
    <cellStyle name="Акцент6 4 2" xfId="5194"/>
    <cellStyle name="Акцент6 5" xfId="5195"/>
    <cellStyle name="Акцент6 5 2" xfId="5196"/>
    <cellStyle name="Акцент6 6" xfId="5197"/>
    <cellStyle name="Акцент6 6 2" xfId="5198"/>
    <cellStyle name="Акцент6 7" xfId="5199"/>
    <cellStyle name="Акцент6 7 2" xfId="5200"/>
    <cellStyle name="Акцент6 8" xfId="5201"/>
    <cellStyle name="Акцент6 8 2" xfId="5202"/>
    <cellStyle name="Акцент6 9" xfId="5203"/>
    <cellStyle name="Акцент6 9 2" xfId="5204"/>
    <cellStyle name="Беззащитный" xfId="53"/>
    <cellStyle name="Беззащитный 2" xfId="5205"/>
    <cellStyle name="Беззащитный 3" xfId="5206"/>
    <cellStyle name="Беззащитный 4" xfId="5207"/>
    <cellStyle name="Беззащитный_ТРУД-во14 Алмазный" xfId="5208"/>
    <cellStyle name="вагоны" xfId="5209"/>
    <cellStyle name="вагоны 2" xfId="5210"/>
    <cellStyle name="вагоны 2 2" xfId="5211"/>
    <cellStyle name="вагоны 2_прил_1_ Формат БП 2012" xfId="5212"/>
    <cellStyle name="вагоны_6.1-топл_расход" xfId="5213"/>
    <cellStyle name="Ввод  10" xfId="5214"/>
    <cellStyle name="Ввод  11" xfId="5215"/>
    <cellStyle name="Ввод  12" xfId="5216"/>
    <cellStyle name="Ввод  13" xfId="5217"/>
    <cellStyle name="Ввод  14" xfId="5218"/>
    <cellStyle name="Ввод  15" xfId="5219"/>
    <cellStyle name="Ввод  16" xfId="5220"/>
    <cellStyle name="Ввод  17" xfId="5221"/>
    <cellStyle name="Ввод  18" xfId="5222"/>
    <cellStyle name="Ввод  19" xfId="5223"/>
    <cellStyle name="Ввод  2" xfId="598"/>
    <cellStyle name="Ввод  2 2" xfId="5224"/>
    <cellStyle name="Ввод  2_46EE.2011(v1.0)" xfId="5225"/>
    <cellStyle name="Ввод  20" xfId="5226"/>
    <cellStyle name="Ввод  3" xfId="599"/>
    <cellStyle name="Ввод  3 2" xfId="5227"/>
    <cellStyle name="Ввод  3_46EE.2011(v1.0)" xfId="5228"/>
    <cellStyle name="Ввод  4" xfId="5229"/>
    <cellStyle name="Ввод  4 2" xfId="5230"/>
    <cellStyle name="Ввод  4_46EE.2011(v1.0)" xfId="5231"/>
    <cellStyle name="Ввод  5" xfId="5232"/>
    <cellStyle name="Ввод  5 2" xfId="5233"/>
    <cellStyle name="Ввод  5_46EE.2011(v1.0)" xfId="5234"/>
    <cellStyle name="Ввод  6" xfId="5235"/>
    <cellStyle name="Ввод  6 2" xfId="5236"/>
    <cellStyle name="Ввод  6_46EE.2011(v1.0)" xfId="5237"/>
    <cellStyle name="Ввод  7" xfId="5238"/>
    <cellStyle name="Ввод  7 2" xfId="5239"/>
    <cellStyle name="Ввод  7_46EE.2011(v1.0)" xfId="5240"/>
    <cellStyle name="Ввод  8" xfId="5241"/>
    <cellStyle name="Ввод  8 2" xfId="5242"/>
    <cellStyle name="Ввод  8_46EE.2011(v1.0)" xfId="5243"/>
    <cellStyle name="Ввод  9" xfId="5244"/>
    <cellStyle name="Ввод  9 2" xfId="5245"/>
    <cellStyle name="Ввод  9_46EE.2011(v1.0)" xfId="5246"/>
    <cellStyle name="Верт. заголовок" xfId="600"/>
    <cellStyle name="Верх" xfId="5247"/>
    <cellStyle name="Вес_продукта" xfId="5248"/>
    <cellStyle name="Вывод 10" xfId="5249"/>
    <cellStyle name="Вывод 11" xfId="5250"/>
    <cellStyle name="Вывод 12" xfId="5251"/>
    <cellStyle name="Вывод 13" xfId="5252"/>
    <cellStyle name="Вывод 14" xfId="5253"/>
    <cellStyle name="Вывод 15" xfId="5254"/>
    <cellStyle name="Вывод 16" xfId="5255"/>
    <cellStyle name="Вывод 17" xfId="5256"/>
    <cellStyle name="Вывод 18" xfId="5257"/>
    <cellStyle name="Вывод 19" xfId="5258"/>
    <cellStyle name="Вывод 2" xfId="601"/>
    <cellStyle name="Вывод 2 2" xfId="5259"/>
    <cellStyle name="Вывод 2_46EE.2011(v1.0)" xfId="5260"/>
    <cellStyle name="Вывод 20" xfId="5261"/>
    <cellStyle name="Вывод 3" xfId="602"/>
    <cellStyle name="Вывод 3 2" xfId="5262"/>
    <cellStyle name="Вывод 3_46EE.2011(v1.0)" xfId="5263"/>
    <cellStyle name="Вывод 4" xfId="5264"/>
    <cellStyle name="Вывод 4 2" xfId="5265"/>
    <cellStyle name="Вывод 4_46EE.2011(v1.0)" xfId="5266"/>
    <cellStyle name="Вывод 5" xfId="5267"/>
    <cellStyle name="Вывод 5 2" xfId="5268"/>
    <cellStyle name="Вывод 5_46EE.2011(v1.0)" xfId="5269"/>
    <cellStyle name="Вывод 6" xfId="5270"/>
    <cellStyle name="Вывод 6 2" xfId="5271"/>
    <cellStyle name="Вывод 6_46EE.2011(v1.0)" xfId="5272"/>
    <cellStyle name="Вывод 7" xfId="5273"/>
    <cellStyle name="Вывод 7 2" xfId="5274"/>
    <cellStyle name="Вывод 7_46EE.2011(v1.0)" xfId="5275"/>
    <cellStyle name="Вывод 8" xfId="5276"/>
    <cellStyle name="Вывод 8 2" xfId="5277"/>
    <cellStyle name="Вывод 8_46EE.2011(v1.0)" xfId="5278"/>
    <cellStyle name="Вывод 9" xfId="5279"/>
    <cellStyle name="Вывод 9 2" xfId="5280"/>
    <cellStyle name="Вывод 9_46EE.2011(v1.0)" xfId="5281"/>
    <cellStyle name="Вычисление 10" xfId="5282"/>
    <cellStyle name="Вычисление 11" xfId="5283"/>
    <cellStyle name="Вычисление 12" xfId="5284"/>
    <cellStyle name="Вычисление 13" xfId="5285"/>
    <cellStyle name="Вычисление 14" xfId="5286"/>
    <cellStyle name="Вычисление 15" xfId="5287"/>
    <cellStyle name="Вычисление 16" xfId="5288"/>
    <cellStyle name="Вычисление 17" xfId="5289"/>
    <cellStyle name="Вычисление 18" xfId="5290"/>
    <cellStyle name="Вычисление 19" xfId="5291"/>
    <cellStyle name="Вычисление 2" xfId="603"/>
    <cellStyle name="Вычисление 2 2" xfId="5292"/>
    <cellStyle name="Вычисление 2_46EE.2011(v1.0)" xfId="5293"/>
    <cellStyle name="Вычисление 20" xfId="5294"/>
    <cellStyle name="Вычисление 3" xfId="604"/>
    <cellStyle name="Вычисление 3 2" xfId="5295"/>
    <cellStyle name="Вычисление 3_46EE.2011(v1.0)" xfId="5296"/>
    <cellStyle name="Вычисление 4" xfId="5297"/>
    <cellStyle name="Вычисление 4 2" xfId="5298"/>
    <cellStyle name="Вычисление 4_46EE.2011(v1.0)" xfId="5299"/>
    <cellStyle name="Вычисление 5" xfId="5300"/>
    <cellStyle name="Вычисление 5 2" xfId="5301"/>
    <cellStyle name="Вычисление 5_46EE.2011(v1.0)" xfId="5302"/>
    <cellStyle name="Вычисление 6" xfId="5303"/>
    <cellStyle name="Вычисление 6 2" xfId="5304"/>
    <cellStyle name="Вычисление 6_46EE.2011(v1.0)" xfId="5305"/>
    <cellStyle name="Вычисление 7" xfId="5306"/>
    <cellStyle name="Вычисление 7 2" xfId="5307"/>
    <cellStyle name="Вычисление 7_46EE.2011(v1.0)" xfId="5308"/>
    <cellStyle name="Вычисление 8" xfId="5309"/>
    <cellStyle name="Вычисление 8 2" xfId="5310"/>
    <cellStyle name="Вычисление 8_46EE.2011(v1.0)" xfId="5311"/>
    <cellStyle name="Вычисление 9" xfId="5312"/>
    <cellStyle name="Вычисление 9 2" xfId="5313"/>
    <cellStyle name="Вычисление 9_46EE.2011(v1.0)" xfId="5314"/>
    <cellStyle name="Гиперссылка" xfId="6819" builtinId="8"/>
    <cellStyle name="Гиперссылка 2" xfId="152"/>
    <cellStyle name="Гиперссылка 2 2" xfId="153"/>
    <cellStyle name="Гиперссылка 3" xfId="102"/>
    <cellStyle name="Гиперссылка 4" xfId="154"/>
    <cellStyle name="Группа" xfId="5315"/>
    <cellStyle name="Группа 0" xfId="5316"/>
    <cellStyle name="Группа 1" xfId="5317"/>
    <cellStyle name="Группа 2" xfId="5318"/>
    <cellStyle name="Группа 3" xfId="5319"/>
    <cellStyle name="Группа 4" xfId="5320"/>
    <cellStyle name="Группа 5" xfId="5321"/>
    <cellStyle name="Группа 6" xfId="5322"/>
    <cellStyle name="Группа 7" xfId="5323"/>
    <cellStyle name="Группа 8" xfId="5324"/>
    <cellStyle name="Группа_" xfId="5325"/>
    <cellStyle name="Группа0 0" xfId="5326"/>
    <cellStyle name="Группа0 1" xfId="5327"/>
    <cellStyle name="Группа0 2" xfId="5328"/>
    <cellStyle name="Данные" xfId="605"/>
    <cellStyle name="Дата" xfId="606"/>
    <cellStyle name="Дата 10" xfId="5329"/>
    <cellStyle name="Дата 11" xfId="5330"/>
    <cellStyle name="Дата 12" xfId="5331"/>
    <cellStyle name="Дата 13" xfId="5332"/>
    <cellStyle name="Дата 14" xfId="5333"/>
    <cellStyle name="Дата 15" xfId="5334"/>
    <cellStyle name="Дата 16" xfId="5335"/>
    <cellStyle name="Дата 17" xfId="5336"/>
    <cellStyle name="Дата 18" xfId="5337"/>
    <cellStyle name="Дата 2" xfId="607"/>
    <cellStyle name="ДАТА 3" xfId="5338"/>
    <cellStyle name="ДАТА 4" xfId="5339"/>
    <cellStyle name="ДАТА 5" xfId="5340"/>
    <cellStyle name="ДАТА 6" xfId="5341"/>
    <cellStyle name="ДАТА 7" xfId="5342"/>
    <cellStyle name="ДАТА 8" xfId="5343"/>
    <cellStyle name="Дата 9" xfId="5344"/>
    <cellStyle name="Дата UTL" xfId="5345"/>
    <cellStyle name="ДАТА_1" xfId="5346"/>
    <cellStyle name="Денежный 10" xfId="608"/>
    <cellStyle name="Денежный 10 2" xfId="5347"/>
    <cellStyle name="Денежный 10 3" xfId="5348"/>
    <cellStyle name="Денежный 10 4" xfId="5349"/>
    <cellStyle name="Денежный 10 5" xfId="5350"/>
    <cellStyle name="Денежный 11" xfId="609"/>
    <cellStyle name="Денежный 11 2" xfId="5351"/>
    <cellStyle name="Денежный 11 3" xfId="5352"/>
    <cellStyle name="Денежный 11 4" xfId="5353"/>
    <cellStyle name="Денежный 11 5" xfId="5354"/>
    <cellStyle name="Денежный 12" xfId="610"/>
    <cellStyle name="Денежный 12 2" xfId="5355"/>
    <cellStyle name="Денежный 12 3" xfId="5356"/>
    <cellStyle name="Денежный 12 4" xfId="5357"/>
    <cellStyle name="Денежный 12 5" xfId="5358"/>
    <cellStyle name="Денежный 13" xfId="611"/>
    <cellStyle name="Денежный 13 2" xfId="5359"/>
    <cellStyle name="Денежный 13 3" xfId="5360"/>
    <cellStyle name="Денежный 13 4" xfId="5361"/>
    <cellStyle name="Денежный 13 5" xfId="5362"/>
    <cellStyle name="Денежный 14" xfId="612"/>
    <cellStyle name="Денежный 14 2" xfId="5363"/>
    <cellStyle name="Денежный 14 3" xfId="5364"/>
    <cellStyle name="Денежный 14 4" xfId="5365"/>
    <cellStyle name="Денежный 14 5" xfId="5366"/>
    <cellStyle name="Денежный 15" xfId="613"/>
    <cellStyle name="Денежный 15 2" xfId="5367"/>
    <cellStyle name="Денежный 15 3" xfId="5368"/>
    <cellStyle name="Денежный 15 4" xfId="5369"/>
    <cellStyle name="Денежный 15 5" xfId="5370"/>
    <cellStyle name="Денежный 16" xfId="614"/>
    <cellStyle name="Денежный 16 2" xfId="5371"/>
    <cellStyle name="Денежный 16 3" xfId="5372"/>
    <cellStyle name="Денежный 16 4" xfId="5373"/>
    <cellStyle name="Денежный 16 5" xfId="5374"/>
    <cellStyle name="Денежный 17" xfId="615"/>
    <cellStyle name="Денежный 17 2" xfId="5375"/>
    <cellStyle name="Денежный 17 3" xfId="5376"/>
    <cellStyle name="Денежный 17 4" xfId="5377"/>
    <cellStyle name="Денежный 17 5" xfId="5378"/>
    <cellStyle name="Денежный 18" xfId="616"/>
    <cellStyle name="Денежный 18 2" xfId="5379"/>
    <cellStyle name="Денежный 18 3" xfId="5380"/>
    <cellStyle name="Денежный 18 4" xfId="5381"/>
    <cellStyle name="Денежный 18 5" xfId="5382"/>
    <cellStyle name="Денежный 19" xfId="617"/>
    <cellStyle name="Денежный 19 2" xfId="5383"/>
    <cellStyle name="Денежный 19 3" xfId="5384"/>
    <cellStyle name="Денежный 19 4" xfId="5385"/>
    <cellStyle name="Денежный 19 5" xfId="5386"/>
    <cellStyle name="Денежный 2" xfId="618"/>
    <cellStyle name="Денежный 2 2" xfId="5387"/>
    <cellStyle name="Денежный 2 3" xfId="5388"/>
    <cellStyle name="Денежный 2 4" xfId="5389"/>
    <cellStyle name="Денежный 2 5" xfId="5390"/>
    <cellStyle name="Денежный 2_INDEX.STATION.2012(v1.0)_" xfId="5391"/>
    <cellStyle name="Денежный 20" xfId="619"/>
    <cellStyle name="Денежный 20 2" xfId="5392"/>
    <cellStyle name="Денежный 20 3" xfId="5393"/>
    <cellStyle name="Денежный 20 4" xfId="5394"/>
    <cellStyle name="Денежный 20 5" xfId="5395"/>
    <cellStyle name="Денежный 21" xfId="620"/>
    <cellStyle name="Денежный 21 2" xfId="5396"/>
    <cellStyle name="Денежный 21 3" xfId="5397"/>
    <cellStyle name="Денежный 21 4" xfId="5398"/>
    <cellStyle name="Денежный 21 5" xfId="5399"/>
    <cellStyle name="Денежный 22" xfId="621"/>
    <cellStyle name="Денежный 22 2" xfId="5400"/>
    <cellStyle name="Денежный 22 3" xfId="5401"/>
    <cellStyle name="Денежный 22 4" xfId="5402"/>
    <cellStyle name="Денежный 22 5" xfId="5403"/>
    <cellStyle name="Денежный 23" xfId="622"/>
    <cellStyle name="Денежный 23 2" xfId="5404"/>
    <cellStyle name="Денежный 23 3" xfId="5405"/>
    <cellStyle name="Денежный 23 4" xfId="5406"/>
    <cellStyle name="Денежный 23 5" xfId="5407"/>
    <cellStyle name="Денежный 24" xfId="623"/>
    <cellStyle name="Денежный 24 2" xfId="5408"/>
    <cellStyle name="Денежный 24 3" xfId="5409"/>
    <cellStyle name="Денежный 24 4" xfId="5410"/>
    <cellStyle name="Денежный 24 5" xfId="5411"/>
    <cellStyle name="Денежный 25" xfId="624"/>
    <cellStyle name="Денежный 25 2" xfId="5412"/>
    <cellStyle name="Денежный 25 3" xfId="5413"/>
    <cellStyle name="Денежный 25 4" xfId="5414"/>
    <cellStyle name="Денежный 25 5" xfId="5415"/>
    <cellStyle name="Денежный 26" xfId="625"/>
    <cellStyle name="Денежный 26 2" xfId="5416"/>
    <cellStyle name="Денежный 26 3" xfId="5417"/>
    <cellStyle name="Денежный 26 4" xfId="5418"/>
    <cellStyle name="Денежный 26 5" xfId="5419"/>
    <cellStyle name="Денежный 27" xfId="626"/>
    <cellStyle name="Денежный 27 2" xfId="5420"/>
    <cellStyle name="Денежный 27 3" xfId="5421"/>
    <cellStyle name="Денежный 27 4" xfId="5422"/>
    <cellStyle name="Денежный 27 5" xfId="5423"/>
    <cellStyle name="Денежный 28" xfId="627"/>
    <cellStyle name="Денежный 28 2" xfId="5424"/>
    <cellStyle name="Денежный 28 3" xfId="5425"/>
    <cellStyle name="Денежный 28 4" xfId="5426"/>
    <cellStyle name="Денежный 28 5" xfId="5427"/>
    <cellStyle name="Денежный 29" xfId="628"/>
    <cellStyle name="Денежный 29 2" xfId="5428"/>
    <cellStyle name="Денежный 29 3" xfId="5429"/>
    <cellStyle name="Денежный 29 4" xfId="5430"/>
    <cellStyle name="Денежный 29 5" xfId="5431"/>
    <cellStyle name="Денежный 3" xfId="629"/>
    <cellStyle name="Денежный 3 2" xfId="5432"/>
    <cellStyle name="Денежный 3 3" xfId="5433"/>
    <cellStyle name="Денежный 3 4" xfId="5434"/>
    <cellStyle name="Денежный 3 5" xfId="5435"/>
    <cellStyle name="Денежный 30" xfId="630"/>
    <cellStyle name="Денежный 30 2" xfId="5436"/>
    <cellStyle name="Денежный 30 3" xfId="5437"/>
    <cellStyle name="Денежный 30 4" xfId="5438"/>
    <cellStyle name="Денежный 30 5" xfId="5439"/>
    <cellStyle name="Денежный 31" xfId="631"/>
    <cellStyle name="Денежный 31 2" xfId="5440"/>
    <cellStyle name="Денежный 31 3" xfId="5441"/>
    <cellStyle name="Денежный 31 4" xfId="5442"/>
    <cellStyle name="Денежный 31 5" xfId="5443"/>
    <cellStyle name="Денежный 32" xfId="632"/>
    <cellStyle name="Денежный 32 2" xfId="5444"/>
    <cellStyle name="Денежный 32 3" xfId="5445"/>
    <cellStyle name="Денежный 32 4" xfId="5446"/>
    <cellStyle name="Денежный 32 5" xfId="5447"/>
    <cellStyle name="Денежный 33" xfId="633"/>
    <cellStyle name="Денежный 33 2" xfId="5448"/>
    <cellStyle name="Денежный 33 3" xfId="5449"/>
    <cellStyle name="Денежный 33 4" xfId="5450"/>
    <cellStyle name="Денежный 33 5" xfId="5451"/>
    <cellStyle name="Денежный 34" xfId="634"/>
    <cellStyle name="Денежный 34 2" xfId="5452"/>
    <cellStyle name="Денежный 34 3" xfId="5453"/>
    <cellStyle name="Денежный 34 4" xfId="5454"/>
    <cellStyle name="Денежный 34 5" xfId="5455"/>
    <cellStyle name="Денежный 35" xfId="635"/>
    <cellStyle name="Денежный 35 2" xfId="5456"/>
    <cellStyle name="Денежный 35 3" xfId="5457"/>
    <cellStyle name="Денежный 35 4" xfId="5458"/>
    <cellStyle name="Денежный 35 5" xfId="5459"/>
    <cellStyle name="Денежный 36" xfId="636"/>
    <cellStyle name="Денежный 36 2" xfId="5460"/>
    <cellStyle name="Денежный 36 3" xfId="5461"/>
    <cellStyle name="Денежный 36 4" xfId="5462"/>
    <cellStyle name="Денежный 36 5" xfId="5463"/>
    <cellStyle name="Денежный 37" xfId="637"/>
    <cellStyle name="Денежный 37 2" xfId="5464"/>
    <cellStyle name="Денежный 37 3" xfId="5465"/>
    <cellStyle name="Денежный 37 4" xfId="5466"/>
    <cellStyle name="Денежный 37 5" xfId="5467"/>
    <cellStyle name="Денежный 38" xfId="638"/>
    <cellStyle name="Денежный 38 2" xfId="5468"/>
    <cellStyle name="Денежный 38 3" xfId="5469"/>
    <cellStyle name="Денежный 38 4" xfId="5470"/>
    <cellStyle name="Денежный 38 5" xfId="5471"/>
    <cellStyle name="Денежный 39" xfId="5472"/>
    <cellStyle name="Денежный 4" xfId="639"/>
    <cellStyle name="Денежный 4 2" xfId="5473"/>
    <cellStyle name="Денежный 4 3" xfId="5474"/>
    <cellStyle name="Денежный 4 4" xfId="5475"/>
    <cellStyle name="Денежный 4 5" xfId="5476"/>
    <cellStyle name="Денежный 5" xfId="640"/>
    <cellStyle name="Денежный 5 2" xfId="5477"/>
    <cellStyle name="Денежный 5 3" xfId="5478"/>
    <cellStyle name="Денежный 5 4" xfId="5479"/>
    <cellStyle name="Денежный 5 5" xfId="5480"/>
    <cellStyle name="Денежный 6" xfId="641"/>
    <cellStyle name="Денежный 6 2" xfId="5481"/>
    <cellStyle name="Денежный 6 3" xfId="5482"/>
    <cellStyle name="Денежный 6 4" xfId="5483"/>
    <cellStyle name="Денежный 6 5" xfId="5484"/>
    <cellStyle name="Денежный 7" xfId="642"/>
    <cellStyle name="Денежный 7 2" xfId="5485"/>
    <cellStyle name="Денежный 7 3" xfId="5486"/>
    <cellStyle name="Денежный 7 4" xfId="5487"/>
    <cellStyle name="Денежный 7 5" xfId="5488"/>
    <cellStyle name="Денежный 8" xfId="643"/>
    <cellStyle name="Денежный 8 2" xfId="5489"/>
    <cellStyle name="Денежный 8 3" xfId="5490"/>
    <cellStyle name="Денежный 8 4" xfId="5491"/>
    <cellStyle name="Денежный 8 5" xfId="5492"/>
    <cellStyle name="Денежный 9" xfId="644"/>
    <cellStyle name="Денежный 9 2" xfId="5493"/>
    <cellStyle name="Денежный 9 3" xfId="5494"/>
    <cellStyle name="Денежный 9 4" xfId="5495"/>
    <cellStyle name="Денежный 9 5" xfId="5496"/>
    <cellStyle name="Заголовок" xfId="103"/>
    <cellStyle name="Заголовок 1 10" xfId="5497"/>
    <cellStyle name="Заголовок 1 11" xfId="5498"/>
    <cellStyle name="Заголовок 1 12" xfId="5499"/>
    <cellStyle name="Заголовок 1 13" xfId="5500"/>
    <cellStyle name="Заголовок 1 14" xfId="5501"/>
    <cellStyle name="Заголовок 1 15" xfId="5502"/>
    <cellStyle name="Заголовок 1 16" xfId="5503"/>
    <cellStyle name="Заголовок 1 17" xfId="5504"/>
    <cellStyle name="Заголовок 1 18" xfId="5505"/>
    <cellStyle name="Заголовок 1 19" xfId="5506"/>
    <cellStyle name="Заголовок 1 2" xfId="645"/>
    <cellStyle name="Заголовок 1 2 2" xfId="5507"/>
    <cellStyle name="Заголовок 1 2_46EE.2011(v1.0)" xfId="5508"/>
    <cellStyle name="Заголовок 1 20" xfId="5509"/>
    <cellStyle name="Заголовок 1 3" xfId="646"/>
    <cellStyle name="Заголовок 1 3 2" xfId="5510"/>
    <cellStyle name="Заголовок 1 3_46EE.2011(v1.0)" xfId="5511"/>
    <cellStyle name="Заголовок 1 4" xfId="5512"/>
    <cellStyle name="Заголовок 1 4 2" xfId="5513"/>
    <cellStyle name="Заголовок 1 4_46EE.2011(v1.0)" xfId="5514"/>
    <cellStyle name="Заголовок 1 5" xfId="5515"/>
    <cellStyle name="Заголовок 1 5 2" xfId="5516"/>
    <cellStyle name="Заголовок 1 5_46EE.2011(v1.0)" xfId="5517"/>
    <cellStyle name="Заголовок 1 6" xfId="5518"/>
    <cellStyle name="Заголовок 1 6 2" xfId="5519"/>
    <cellStyle name="Заголовок 1 6_46EE.2011(v1.0)" xfId="5520"/>
    <cellStyle name="Заголовок 1 7" xfId="5521"/>
    <cellStyle name="Заголовок 1 7 2" xfId="5522"/>
    <cellStyle name="Заголовок 1 7_46EE.2011(v1.0)" xfId="5523"/>
    <cellStyle name="Заголовок 1 8" xfId="5524"/>
    <cellStyle name="Заголовок 1 8 2" xfId="5525"/>
    <cellStyle name="Заголовок 1 8_46EE.2011(v1.0)" xfId="5526"/>
    <cellStyle name="Заголовок 1 9" xfId="5527"/>
    <cellStyle name="Заголовок 1 9 2" xfId="5528"/>
    <cellStyle name="Заголовок 1 9_46EE.2011(v1.0)" xfId="5529"/>
    <cellStyle name="Заголовок 10" xfId="5530"/>
    <cellStyle name="Заголовок 11" xfId="5531"/>
    <cellStyle name="Заголовок 2 10" xfId="5532"/>
    <cellStyle name="Заголовок 2 11" xfId="5533"/>
    <cellStyle name="Заголовок 2 12" xfId="5534"/>
    <cellStyle name="Заголовок 2 13" xfId="5535"/>
    <cellStyle name="Заголовок 2 14" xfId="5536"/>
    <cellStyle name="Заголовок 2 15" xfId="5537"/>
    <cellStyle name="Заголовок 2 16" xfId="5538"/>
    <cellStyle name="Заголовок 2 17" xfId="5539"/>
    <cellStyle name="Заголовок 2 18" xfId="5540"/>
    <cellStyle name="Заголовок 2 19" xfId="5541"/>
    <cellStyle name="Заголовок 2 2" xfId="647"/>
    <cellStyle name="Заголовок 2 2 2" xfId="5542"/>
    <cellStyle name="Заголовок 2 2_46EE.2011(v1.0)" xfId="5543"/>
    <cellStyle name="Заголовок 2 20" xfId="5544"/>
    <cellStyle name="Заголовок 2 3" xfId="648"/>
    <cellStyle name="Заголовок 2 3 2" xfId="5545"/>
    <cellStyle name="Заголовок 2 3_46EE.2011(v1.0)" xfId="5546"/>
    <cellStyle name="Заголовок 2 4" xfId="5547"/>
    <cellStyle name="Заголовок 2 4 2" xfId="5548"/>
    <cellStyle name="Заголовок 2 4_46EE.2011(v1.0)" xfId="5549"/>
    <cellStyle name="Заголовок 2 5" xfId="5550"/>
    <cellStyle name="Заголовок 2 5 2" xfId="5551"/>
    <cellStyle name="Заголовок 2 5_46EE.2011(v1.0)" xfId="5552"/>
    <cellStyle name="Заголовок 2 6" xfId="5553"/>
    <cellStyle name="Заголовок 2 6 2" xfId="5554"/>
    <cellStyle name="Заголовок 2 6_46EE.2011(v1.0)" xfId="5555"/>
    <cellStyle name="Заголовок 2 7" xfId="5556"/>
    <cellStyle name="Заголовок 2 7 2" xfId="5557"/>
    <cellStyle name="Заголовок 2 7_46EE.2011(v1.0)" xfId="5558"/>
    <cellStyle name="Заголовок 2 8" xfId="5559"/>
    <cellStyle name="Заголовок 2 8 2" xfId="5560"/>
    <cellStyle name="Заголовок 2 8_46EE.2011(v1.0)" xfId="5561"/>
    <cellStyle name="Заголовок 2 9" xfId="5562"/>
    <cellStyle name="Заголовок 2 9 2" xfId="5563"/>
    <cellStyle name="Заголовок 2 9_46EE.2011(v1.0)" xfId="5564"/>
    <cellStyle name="Заголовок 3 10" xfId="5565"/>
    <cellStyle name="Заголовок 3 11" xfId="5566"/>
    <cellStyle name="Заголовок 3 12" xfId="5567"/>
    <cellStyle name="Заголовок 3 13" xfId="5568"/>
    <cellStyle name="Заголовок 3 14" xfId="5569"/>
    <cellStyle name="Заголовок 3 15" xfId="5570"/>
    <cellStyle name="Заголовок 3 16" xfId="5571"/>
    <cellStyle name="Заголовок 3 17" xfId="5572"/>
    <cellStyle name="Заголовок 3 18" xfId="5573"/>
    <cellStyle name="Заголовок 3 19" xfId="5574"/>
    <cellStyle name="Заголовок 3 2" xfId="649"/>
    <cellStyle name="Заголовок 3 2 2" xfId="5575"/>
    <cellStyle name="Заголовок 3 2_46EE.2011(v1.0)" xfId="5576"/>
    <cellStyle name="Заголовок 3 20" xfId="5577"/>
    <cellStyle name="Заголовок 3 3" xfId="650"/>
    <cellStyle name="Заголовок 3 3 2" xfId="5578"/>
    <cellStyle name="Заголовок 3 3_46EE.2011(v1.0)" xfId="5579"/>
    <cellStyle name="Заголовок 3 4" xfId="5580"/>
    <cellStyle name="Заголовок 3 4 2" xfId="5581"/>
    <cellStyle name="Заголовок 3 4_46EE.2011(v1.0)" xfId="5582"/>
    <cellStyle name="Заголовок 3 5" xfId="5583"/>
    <cellStyle name="Заголовок 3 5 2" xfId="5584"/>
    <cellStyle name="Заголовок 3 5_46EE.2011(v1.0)" xfId="5585"/>
    <cellStyle name="Заголовок 3 6" xfId="5586"/>
    <cellStyle name="Заголовок 3 6 2" xfId="5587"/>
    <cellStyle name="Заголовок 3 6_46EE.2011(v1.0)" xfId="5588"/>
    <cellStyle name="Заголовок 3 7" xfId="5589"/>
    <cellStyle name="Заголовок 3 7 2" xfId="5590"/>
    <cellStyle name="Заголовок 3 7_46EE.2011(v1.0)" xfId="5591"/>
    <cellStyle name="Заголовок 3 8" xfId="5592"/>
    <cellStyle name="Заголовок 3 8 2" xfId="5593"/>
    <cellStyle name="Заголовок 3 8_46EE.2011(v1.0)" xfId="5594"/>
    <cellStyle name="Заголовок 3 9" xfId="5595"/>
    <cellStyle name="Заголовок 3 9 2" xfId="5596"/>
    <cellStyle name="Заголовок 3 9_46EE.2011(v1.0)" xfId="5597"/>
    <cellStyle name="Заголовок 4 10" xfId="5598"/>
    <cellStyle name="Заголовок 4 11" xfId="5599"/>
    <cellStyle name="Заголовок 4 12" xfId="5600"/>
    <cellStyle name="Заголовок 4 13" xfId="5601"/>
    <cellStyle name="Заголовок 4 14" xfId="5602"/>
    <cellStyle name="Заголовок 4 15" xfId="5603"/>
    <cellStyle name="Заголовок 4 16" xfId="5604"/>
    <cellStyle name="Заголовок 4 17" xfId="5605"/>
    <cellStyle name="Заголовок 4 18" xfId="5606"/>
    <cellStyle name="Заголовок 4 19" xfId="5607"/>
    <cellStyle name="Заголовок 4 2" xfId="651"/>
    <cellStyle name="Заголовок 4 2 2" xfId="5608"/>
    <cellStyle name="Заголовок 4 20" xfId="5609"/>
    <cellStyle name="Заголовок 4 3" xfId="652"/>
    <cellStyle name="Заголовок 4 3 2" xfId="5610"/>
    <cellStyle name="Заголовок 4 4" xfId="5611"/>
    <cellStyle name="Заголовок 4 4 2" xfId="5612"/>
    <cellStyle name="Заголовок 4 5" xfId="5613"/>
    <cellStyle name="Заголовок 4 5 2" xfId="5614"/>
    <cellStyle name="Заголовок 4 6" xfId="5615"/>
    <cellStyle name="Заголовок 4 6 2" xfId="5616"/>
    <cellStyle name="Заголовок 4 7" xfId="5617"/>
    <cellStyle name="Заголовок 4 7 2" xfId="5618"/>
    <cellStyle name="Заголовок 4 8" xfId="5619"/>
    <cellStyle name="Заголовок 4 8 2" xfId="5620"/>
    <cellStyle name="Заголовок 4 9" xfId="5621"/>
    <cellStyle name="Заголовок 4 9 2" xfId="5622"/>
    <cellStyle name="Заголовок 5" xfId="5623"/>
    <cellStyle name="Заголовок 6" xfId="5624"/>
    <cellStyle name="Заголовок 7" xfId="5625"/>
    <cellStyle name="Заголовок 8" xfId="5626"/>
    <cellStyle name="Заголовок 9" xfId="5627"/>
    <cellStyle name="Заголовок таблицы" xfId="5628"/>
    <cellStyle name="ЗАГОЛОВОК1" xfId="5629"/>
    <cellStyle name="ЗАГОЛОВОК1 2" xfId="5630"/>
    <cellStyle name="ЗАГОЛОВОК2" xfId="5631"/>
    <cellStyle name="ЗАГОЛОВОК2 2" xfId="5632"/>
    <cellStyle name="ЗаголовокСтолбца" xfId="54"/>
    <cellStyle name="Защитный" xfId="55"/>
    <cellStyle name="Защитный 2" xfId="5633"/>
    <cellStyle name="Защитный 3" xfId="5634"/>
    <cellStyle name="Защитный 4" xfId="5635"/>
    <cellStyle name="Защитный_ТРУД-во14 Алмазный" xfId="5636"/>
    <cellStyle name="Значение" xfId="56"/>
    <cellStyle name="Зоголовок" xfId="5637"/>
    <cellStyle name="Итог 10" xfId="5638"/>
    <cellStyle name="Итог 11" xfId="5639"/>
    <cellStyle name="Итог 12" xfId="5640"/>
    <cellStyle name="Итог 13" xfId="5641"/>
    <cellStyle name="Итог 14" xfId="5642"/>
    <cellStyle name="Итог 15" xfId="5643"/>
    <cellStyle name="Итог 16" xfId="5644"/>
    <cellStyle name="Итог 17" xfId="5645"/>
    <cellStyle name="Итог 18" xfId="5646"/>
    <cellStyle name="Итог 19" xfId="5647"/>
    <cellStyle name="Итог 2" xfId="653"/>
    <cellStyle name="Итог 2 2" xfId="5648"/>
    <cellStyle name="Итог 2_46EE.2011(v1.0)" xfId="5649"/>
    <cellStyle name="Итог 20" xfId="5650"/>
    <cellStyle name="Итог 3" xfId="654"/>
    <cellStyle name="Итог 3 2" xfId="5651"/>
    <cellStyle name="Итог 3_46EE.2011(v1.0)" xfId="5652"/>
    <cellStyle name="Итог 4" xfId="5653"/>
    <cellStyle name="Итог 4 2" xfId="5654"/>
    <cellStyle name="Итог 4_46EE.2011(v1.0)" xfId="5655"/>
    <cellStyle name="Итог 5" xfId="5656"/>
    <cellStyle name="Итог 5 2" xfId="5657"/>
    <cellStyle name="Итог 5_46EE.2011(v1.0)" xfId="5658"/>
    <cellStyle name="Итог 6" xfId="5659"/>
    <cellStyle name="Итог 6 2" xfId="5660"/>
    <cellStyle name="Итог 6_46EE.2011(v1.0)" xfId="5661"/>
    <cellStyle name="Итог 7" xfId="5662"/>
    <cellStyle name="Итог 7 2" xfId="5663"/>
    <cellStyle name="Итог 7_46EE.2011(v1.0)" xfId="5664"/>
    <cellStyle name="Итог 8" xfId="5665"/>
    <cellStyle name="Итог 8 2" xfId="5666"/>
    <cellStyle name="Итог 8_46EE.2011(v1.0)" xfId="5667"/>
    <cellStyle name="Итог 9" xfId="5668"/>
    <cellStyle name="Итог 9 2" xfId="5669"/>
    <cellStyle name="Итог 9_46EE.2011(v1.0)" xfId="5670"/>
    <cellStyle name="Итого" xfId="5671"/>
    <cellStyle name="Итого 2" xfId="5672"/>
    <cellStyle name="ИТОГОВЫЙ" xfId="5673"/>
    <cellStyle name="ИТОГОВЫЙ 2" xfId="5674"/>
    <cellStyle name="ИТОГОВЫЙ 3" xfId="5675"/>
    <cellStyle name="ИТОГОВЫЙ 4" xfId="5676"/>
    <cellStyle name="ИТОГОВЫЙ 5" xfId="5677"/>
    <cellStyle name="ИТОГОВЫЙ 6" xfId="5678"/>
    <cellStyle name="ИТОГОВЫЙ 7" xfId="5679"/>
    <cellStyle name="ИТОГОВЫЙ 8" xfId="5680"/>
    <cellStyle name="ИТОГОВЫЙ 9" xfId="5681"/>
    <cellStyle name="ИТОГОВЫЙ_1" xfId="5682"/>
    <cellStyle name="Количество" xfId="5683"/>
    <cellStyle name="Контрольная ячейка 10" xfId="5684"/>
    <cellStyle name="Контрольная ячейка 11" xfId="5685"/>
    <cellStyle name="Контрольная ячейка 12" xfId="5686"/>
    <cellStyle name="Контрольная ячейка 13" xfId="5687"/>
    <cellStyle name="Контрольная ячейка 14" xfId="5688"/>
    <cellStyle name="Контрольная ячейка 15" xfId="5689"/>
    <cellStyle name="Контрольная ячейка 16" xfId="5690"/>
    <cellStyle name="Контрольная ячейка 17" xfId="5691"/>
    <cellStyle name="Контрольная ячейка 18" xfId="5692"/>
    <cellStyle name="Контрольная ячейка 19" xfId="5693"/>
    <cellStyle name="Контрольная ячейка 2" xfId="655"/>
    <cellStyle name="Контрольная ячейка 2 2" xfId="5694"/>
    <cellStyle name="Контрольная ячейка 2_46EE.2011(v1.0)" xfId="5695"/>
    <cellStyle name="Контрольная ячейка 20" xfId="5696"/>
    <cellStyle name="Контрольная ячейка 3" xfId="656"/>
    <cellStyle name="Контрольная ячейка 3 2" xfId="5697"/>
    <cellStyle name="Контрольная ячейка 3_46EE.2011(v1.0)" xfId="5698"/>
    <cellStyle name="Контрольная ячейка 4" xfId="5699"/>
    <cellStyle name="Контрольная ячейка 4 2" xfId="5700"/>
    <cellStyle name="Контрольная ячейка 4_46EE.2011(v1.0)" xfId="5701"/>
    <cellStyle name="Контрольная ячейка 5" xfId="5702"/>
    <cellStyle name="Контрольная ячейка 5 2" xfId="5703"/>
    <cellStyle name="Контрольная ячейка 5_46EE.2011(v1.0)" xfId="5704"/>
    <cellStyle name="Контрольная ячейка 6" xfId="5705"/>
    <cellStyle name="Контрольная ячейка 6 2" xfId="5706"/>
    <cellStyle name="Контрольная ячейка 6_46EE.2011(v1.0)" xfId="5707"/>
    <cellStyle name="Контрольная ячейка 7" xfId="5708"/>
    <cellStyle name="Контрольная ячейка 7 2" xfId="5709"/>
    <cellStyle name="Контрольная ячейка 7_46EE.2011(v1.0)" xfId="5710"/>
    <cellStyle name="Контрольная ячейка 8" xfId="5711"/>
    <cellStyle name="Контрольная ячейка 8 2" xfId="5712"/>
    <cellStyle name="Контрольная ячейка 8_46EE.2011(v1.0)" xfId="5713"/>
    <cellStyle name="Контрольная ячейка 9" xfId="5714"/>
    <cellStyle name="Контрольная ячейка 9 2" xfId="5715"/>
    <cellStyle name="Контрольная ячейка 9_46EE.2011(v1.0)" xfId="5716"/>
    <cellStyle name="Миша (бланки отчетности)" xfId="5717"/>
    <cellStyle name="Мой заголовок" xfId="104"/>
    <cellStyle name="Мой заголовок 2" xfId="5718"/>
    <cellStyle name="Мой заголовок листа" xfId="105"/>
    <cellStyle name="Мой заголовок листа 2" xfId="5719"/>
    <cellStyle name="Мой заголовок листа 3" xfId="5720"/>
    <cellStyle name="Мой заголовок листа_БП_СЗТЭЦ_2011" xfId="5721"/>
    <cellStyle name="Мой заголовок_БП_СЗТЭЦ_2011" xfId="5722"/>
    <cellStyle name="Мои наименования показателей" xfId="106"/>
    <cellStyle name="Мои наименования показателей 2" xfId="5723"/>
    <cellStyle name="Мои наименования показателей 2 2" xfId="5724"/>
    <cellStyle name="Мои наименования показателей 2 3" xfId="5725"/>
    <cellStyle name="Мои наименования показателей 2 4" xfId="5726"/>
    <cellStyle name="Мои наименования показателей 2 5" xfId="5727"/>
    <cellStyle name="Мои наименования показателей 2 6" xfId="5728"/>
    <cellStyle name="Мои наименования показателей 2 7" xfId="5729"/>
    <cellStyle name="Мои наименования показателей 2 8" xfId="5730"/>
    <cellStyle name="Мои наименования показателей 2 9" xfId="5731"/>
    <cellStyle name="Мои наименования показателей 2_1" xfId="5732"/>
    <cellStyle name="Мои наименования показателей 3" xfId="5733"/>
    <cellStyle name="Мои наименования показателей 3 2" xfId="5734"/>
    <cellStyle name="Мои наименования показателей 3 3" xfId="5735"/>
    <cellStyle name="Мои наименования показателей 3 4" xfId="5736"/>
    <cellStyle name="Мои наименования показателей 3 5" xfId="5737"/>
    <cellStyle name="Мои наименования показателей 3 6" xfId="5738"/>
    <cellStyle name="Мои наименования показателей 3 7" xfId="5739"/>
    <cellStyle name="Мои наименования показателей 3 8" xfId="5740"/>
    <cellStyle name="Мои наименования показателей 3 9" xfId="5741"/>
    <cellStyle name="Мои наименования показателей 3_1" xfId="5742"/>
    <cellStyle name="Мои наименования показателей 4" xfId="5743"/>
    <cellStyle name="Мои наименования показателей 4 2" xfId="5744"/>
    <cellStyle name="Мои наименования показателей 4 3" xfId="5745"/>
    <cellStyle name="Мои наименования показателей 4 4" xfId="5746"/>
    <cellStyle name="Мои наименования показателей 4 5" xfId="5747"/>
    <cellStyle name="Мои наименования показателей 4 6" xfId="5748"/>
    <cellStyle name="Мои наименования показателей 4 7" xfId="5749"/>
    <cellStyle name="Мои наименования показателей 4 8" xfId="5750"/>
    <cellStyle name="Мои наименования показателей 4 9" xfId="5751"/>
    <cellStyle name="Мои наименования показателей 4_1" xfId="5752"/>
    <cellStyle name="Мои наименования показателей 5" xfId="5753"/>
    <cellStyle name="Мои наименования показателей 5 2" xfId="5754"/>
    <cellStyle name="Мои наименования показателей 5 3" xfId="5755"/>
    <cellStyle name="Мои наименования показателей 5 4" xfId="5756"/>
    <cellStyle name="Мои наименования показателей 5 5" xfId="5757"/>
    <cellStyle name="Мои наименования показателей 5 6" xfId="5758"/>
    <cellStyle name="Мои наименования показателей 5 7" xfId="5759"/>
    <cellStyle name="Мои наименования показателей 5 8" xfId="5760"/>
    <cellStyle name="Мои наименования показателей 5 9" xfId="5761"/>
    <cellStyle name="Мои наименования показателей 5_1" xfId="5762"/>
    <cellStyle name="Мои наименования показателей 6" xfId="5763"/>
    <cellStyle name="Мои наименования показателей 6 2" xfId="5764"/>
    <cellStyle name="Мои наименования показателей 6 3" xfId="5765"/>
    <cellStyle name="Мои наименования показателей 6_46EE.2011(v1.0)" xfId="5766"/>
    <cellStyle name="Мои наименования показателей 7" xfId="5767"/>
    <cellStyle name="Мои наименования показателей 7 2" xfId="5768"/>
    <cellStyle name="Мои наименования показателей 7 3" xfId="5769"/>
    <cellStyle name="Мои наименования показателей 7_46EE.2011(v1.0)" xfId="5770"/>
    <cellStyle name="Мои наименования показателей 8" xfId="5771"/>
    <cellStyle name="Мои наименования показателей 8 2" xfId="5772"/>
    <cellStyle name="Мои наименования показателей 8 3" xfId="5773"/>
    <cellStyle name="Мои наименования показателей 8_46EE.2011(v1.0)" xfId="5774"/>
    <cellStyle name="Мои наименования показателей_46EE.2011" xfId="5775"/>
    <cellStyle name="назв фил" xfId="5776"/>
    <cellStyle name="Название 10" xfId="5777"/>
    <cellStyle name="Название 11" xfId="5778"/>
    <cellStyle name="Название 12" xfId="5779"/>
    <cellStyle name="Название 13" xfId="5780"/>
    <cellStyle name="Название 14" xfId="5781"/>
    <cellStyle name="Название 15" xfId="5782"/>
    <cellStyle name="Название 16" xfId="5783"/>
    <cellStyle name="Название 17" xfId="5784"/>
    <cellStyle name="Название 18" xfId="5785"/>
    <cellStyle name="Название 19" xfId="5786"/>
    <cellStyle name="Название 2" xfId="657"/>
    <cellStyle name="Название 2 2" xfId="5787"/>
    <cellStyle name="Название 20" xfId="5788"/>
    <cellStyle name="Название 3" xfId="658"/>
    <cellStyle name="Название 3 2" xfId="5789"/>
    <cellStyle name="Название 4" xfId="5790"/>
    <cellStyle name="Название 4 2" xfId="5791"/>
    <cellStyle name="Название 5" xfId="5792"/>
    <cellStyle name="Название 5 2" xfId="5793"/>
    <cellStyle name="Название 6" xfId="5794"/>
    <cellStyle name="Название 6 2" xfId="5795"/>
    <cellStyle name="Название 7" xfId="5796"/>
    <cellStyle name="Название 7 2" xfId="5797"/>
    <cellStyle name="Название 8" xfId="5798"/>
    <cellStyle name="Название 8 2" xfId="5799"/>
    <cellStyle name="Название 9" xfId="5800"/>
    <cellStyle name="Название 9 2" xfId="5801"/>
    <cellStyle name="Невидимый" xfId="659"/>
    <cellStyle name="недельный" xfId="660"/>
    <cellStyle name="Нейтральный 10" xfId="5802"/>
    <cellStyle name="Нейтральный 11" xfId="5803"/>
    <cellStyle name="Нейтральный 12" xfId="5804"/>
    <cellStyle name="Нейтральный 13" xfId="5805"/>
    <cellStyle name="Нейтральный 14" xfId="5806"/>
    <cellStyle name="Нейтральный 15" xfId="5807"/>
    <cellStyle name="Нейтральный 16" xfId="5808"/>
    <cellStyle name="Нейтральный 17" xfId="5809"/>
    <cellStyle name="Нейтральный 18" xfId="5810"/>
    <cellStyle name="Нейтральный 19" xfId="5811"/>
    <cellStyle name="Нейтральный 2" xfId="661"/>
    <cellStyle name="Нейтральный 2 2" xfId="5812"/>
    <cellStyle name="Нейтральный 20" xfId="5813"/>
    <cellStyle name="Нейтральный 3" xfId="662"/>
    <cellStyle name="Нейтральный 3 2" xfId="5814"/>
    <cellStyle name="Нейтральный 4" xfId="5815"/>
    <cellStyle name="Нейтральный 4 2" xfId="5816"/>
    <cellStyle name="Нейтральный 5" xfId="5817"/>
    <cellStyle name="Нейтральный 5 2" xfId="5818"/>
    <cellStyle name="Нейтральный 6" xfId="5819"/>
    <cellStyle name="Нейтральный 6 2" xfId="5820"/>
    <cellStyle name="Нейтральный 7" xfId="5821"/>
    <cellStyle name="Нейтральный 7 2" xfId="5822"/>
    <cellStyle name="Нейтральный 8" xfId="5823"/>
    <cellStyle name="Нейтральный 8 2" xfId="5824"/>
    <cellStyle name="Нейтральный 9" xfId="5825"/>
    <cellStyle name="Нейтральный 9 2" xfId="5826"/>
    <cellStyle name="Низ1" xfId="5827"/>
    <cellStyle name="Низ2" xfId="5828"/>
    <cellStyle name="новый" xfId="57"/>
    <cellStyle name="Обычный" xfId="0" builtinId="0"/>
    <cellStyle name="Обычный 10" xfId="58"/>
    <cellStyle name="Обычный 10 10" xfId="6827"/>
    <cellStyle name="Обычный 10 2" xfId="126"/>
    <cellStyle name="Обычный 10 2 10" xfId="5829"/>
    <cellStyle name="Обычный 10 2 11" xfId="5830"/>
    <cellStyle name="Обычный 10 2 12" xfId="5831"/>
    <cellStyle name="Обычный 10 2 13" xfId="5832"/>
    <cellStyle name="Обычный 10 2 14" xfId="5833"/>
    <cellStyle name="Обычный 10 2 15" xfId="5834"/>
    <cellStyle name="Обычный 10 2 16" xfId="5835"/>
    <cellStyle name="Обычный 10 2 17" xfId="5836"/>
    <cellStyle name="Обычный 10 2 2" xfId="5837"/>
    <cellStyle name="Обычный 10 2 3" xfId="5838"/>
    <cellStyle name="Обычный 10 2 4" xfId="5839"/>
    <cellStyle name="Обычный 10 2 5" xfId="5840"/>
    <cellStyle name="Обычный 10 2 6" xfId="5841"/>
    <cellStyle name="Обычный 10 2 7" xfId="5842"/>
    <cellStyle name="Обычный 10 2 8" xfId="5843"/>
    <cellStyle name="Обычный 10 2 9" xfId="5844"/>
    <cellStyle name="Обычный 10 3" xfId="5845"/>
    <cellStyle name="Обычный 10 7" xfId="6822"/>
    <cellStyle name="Обычный 10_Вода (Бекл)" xfId="5846"/>
    <cellStyle name="Обычный 100" xfId="6828"/>
    <cellStyle name="Обычный 11" xfId="59"/>
    <cellStyle name="Обычный 11 2" xfId="5847"/>
    <cellStyle name="Обычный 11 3" xfId="5848"/>
    <cellStyle name="Обычный 11_46EE.2011(v1.2)" xfId="5849"/>
    <cellStyle name="Обычный 12" xfId="60"/>
    <cellStyle name="Обычный 12 2" xfId="155"/>
    <cellStyle name="Обычный 12 3" xfId="5850"/>
    <cellStyle name="Обычный 12 3 2" xfId="156"/>
    <cellStyle name="Обычный 12_Вода (Бекл)" xfId="5851"/>
    <cellStyle name="Обычный 13" xfId="61"/>
    <cellStyle name="Обычный 13 2" xfId="5852"/>
    <cellStyle name="Обычный 13 3" xfId="5853"/>
    <cellStyle name="Обычный 13_Вода (Бекл)" xfId="5854"/>
    <cellStyle name="Обычный 14" xfId="62"/>
    <cellStyle name="Обычный 14 2" xfId="157"/>
    <cellStyle name="Обычный 14 3" xfId="5855"/>
    <cellStyle name="Обычный 14_UPDATE.WARM.CALC.INDEX.2015.TO.1.2.3" xfId="158"/>
    <cellStyle name="Обычный 15" xfId="111"/>
    <cellStyle name="Обычный 15 10" xfId="5856"/>
    <cellStyle name="Обычный 15 11" xfId="5857"/>
    <cellStyle name="Обычный 15 12" xfId="5858"/>
    <cellStyle name="Обычный 15 13" xfId="5859"/>
    <cellStyle name="Обычный 15 14" xfId="5860"/>
    <cellStyle name="Обычный 15 15" xfId="5861"/>
    <cellStyle name="Обычный 15 16" xfId="5862"/>
    <cellStyle name="Обычный 15 17" xfId="5863"/>
    <cellStyle name="Обычный 15 18" xfId="5864"/>
    <cellStyle name="Обычный 15 19" xfId="5865"/>
    <cellStyle name="Обычный 15 2" xfId="663"/>
    <cellStyle name="Обычный 15 3" xfId="664"/>
    <cellStyle name="Обычный 15 3 2" xfId="6831"/>
    <cellStyle name="Обычный 15 4" xfId="5866"/>
    <cellStyle name="Обычный 15 5" xfId="5867"/>
    <cellStyle name="Обычный 15 6" xfId="5868"/>
    <cellStyle name="Обычный 15 7" xfId="5869"/>
    <cellStyle name="Обычный 15 8" xfId="5870"/>
    <cellStyle name="Обычный 15 9" xfId="5871"/>
    <cellStyle name="Обычный 15_Вода (КБВЛ)" xfId="5872"/>
    <cellStyle name="Обычный 16" xfId="665"/>
    <cellStyle name="Обычный 16 10" xfId="5873"/>
    <cellStyle name="Обычный 16 11" xfId="5874"/>
    <cellStyle name="Обычный 16 12" xfId="5875"/>
    <cellStyle name="Обычный 16 13" xfId="5876"/>
    <cellStyle name="Обычный 16 14" xfId="5877"/>
    <cellStyle name="Обычный 16 15" xfId="5878"/>
    <cellStyle name="Обычный 16 16" xfId="5879"/>
    <cellStyle name="Обычный 16 17" xfId="5880"/>
    <cellStyle name="Обычный 16 18" xfId="5881"/>
    <cellStyle name="Обычный 16 19" xfId="5882"/>
    <cellStyle name="Обычный 16 2" xfId="666"/>
    <cellStyle name="Обычный 16 2 2" xfId="5883"/>
    <cellStyle name="Обычный 16 3" xfId="667"/>
    <cellStyle name="Обычный 16 4" xfId="5884"/>
    <cellStyle name="Обычный 16 5" xfId="5885"/>
    <cellStyle name="Обычный 16 6" xfId="5886"/>
    <cellStyle name="Обычный 16 7" xfId="5887"/>
    <cellStyle name="Обычный 16 8" xfId="5888"/>
    <cellStyle name="Обычный 16 9" xfId="5889"/>
    <cellStyle name="Обычный 16_ЗАКЛЮЧЕНИЕ МАНУ Благоустройство на 2013 год" xfId="668"/>
    <cellStyle name="Обычный 17" xfId="669"/>
    <cellStyle name="Обычный 17 2" xfId="670"/>
    <cellStyle name="Обычный 17 3" xfId="5890"/>
    <cellStyle name="Обычный 17_Вода (Бекл)" xfId="5891"/>
    <cellStyle name="Обычный 18" xfId="671"/>
    <cellStyle name="Обычный 18 2" xfId="672"/>
    <cellStyle name="Обычный 18 3" xfId="673"/>
    <cellStyle name="Обычный 18_Вода (КБВЛ)" xfId="5892"/>
    <cellStyle name="Обычный 19" xfId="674"/>
    <cellStyle name="Обычный 19 2" xfId="675"/>
    <cellStyle name="Обычный 19 2 2 3" xfId="5893"/>
    <cellStyle name="Обычный 19 3" xfId="5894"/>
    <cellStyle name="Обычный 19 4" xfId="5895"/>
    <cellStyle name="Обычный 19 5" xfId="5896"/>
    <cellStyle name="Обычный 19_ЗАКЛЮЧЕНИЕ МАНУ Благоустройство на 2013 год" xfId="676"/>
    <cellStyle name="Обычный 2" xfId="3"/>
    <cellStyle name="Обычный 2 10" xfId="677"/>
    <cellStyle name="Обычный 2 10 10" xfId="5897"/>
    <cellStyle name="Обычный 2 10 2" xfId="159"/>
    <cellStyle name="Обычный 2 10 3" xfId="5898"/>
    <cellStyle name="Обычный 2 10 4" xfId="5899"/>
    <cellStyle name="Обычный 2 10 5" xfId="5900"/>
    <cellStyle name="Обычный 2 10 6" xfId="5901"/>
    <cellStyle name="Обычный 2 10 7" xfId="5902"/>
    <cellStyle name="Обычный 2 10 8" xfId="5903"/>
    <cellStyle name="Обычный 2 10 9" xfId="5904"/>
    <cellStyle name="Обычный 2 11" xfId="678"/>
    <cellStyle name="Обычный 2 12" xfId="679"/>
    <cellStyle name="Обычный 2 13" xfId="680"/>
    <cellStyle name="Обычный 2 14" xfId="681"/>
    <cellStyle name="Обычный 2 15" xfId="5905"/>
    <cellStyle name="Обычный 2 16" xfId="5906"/>
    <cellStyle name="Обычный 2 17" xfId="5907"/>
    <cellStyle name="Обычный 2 18" xfId="5908"/>
    <cellStyle name="Обычный 2 19" xfId="5909"/>
    <cellStyle name="Обычный 2 2" xfId="63"/>
    <cellStyle name="Обычный 2 2 10" xfId="6821"/>
    <cellStyle name="Обычный 2 2 2" xfId="682"/>
    <cellStyle name="Обычный 2 2 2 2" xfId="5910"/>
    <cellStyle name="Обычный 2 2 2 3" xfId="5911"/>
    <cellStyle name="Обычный 2 2 3" xfId="5912"/>
    <cellStyle name="Обычный 2 2 3 2" xfId="5913"/>
    <cellStyle name="Обычный 2 2 4" xfId="6818"/>
    <cellStyle name="Обычный 2 2_46EE.2011(v1.0)" xfId="5914"/>
    <cellStyle name="Обычный 2 20" xfId="5915"/>
    <cellStyle name="Обычный 2 21" xfId="5916"/>
    <cellStyle name="Обычный 2 22" xfId="5917"/>
    <cellStyle name="Обычный 2 23" xfId="5918"/>
    <cellStyle name="Обычный 2 24" xfId="5919"/>
    <cellStyle name="Обычный 2 25" xfId="5920"/>
    <cellStyle name="Обычный 2 26" xfId="5921"/>
    <cellStyle name="Обычный 2 27" xfId="5922"/>
    <cellStyle name="Обычный 2 28" xfId="5923"/>
    <cellStyle name="Обычный 2 29" xfId="5924"/>
    <cellStyle name="Обычный 2 3" xfId="64"/>
    <cellStyle name="Обычный 2 3 2" xfId="683"/>
    <cellStyle name="Обычный 2 3 2 2" xfId="5925"/>
    <cellStyle name="Обычный 2 3 2 3" xfId="5926"/>
    <cellStyle name="Обычный 2 3 2 4" xfId="5927"/>
    <cellStyle name="Обычный 2 3 2 5" xfId="5928"/>
    <cellStyle name="Обычный 2 3 3" xfId="5929"/>
    <cellStyle name="Обычный 2 3_46EE.2011(v1.0)" xfId="5930"/>
    <cellStyle name="Обычный 2 30" xfId="5931"/>
    <cellStyle name="Обычный 2 4" xfId="65"/>
    <cellStyle name="Обычный 2 4 2" xfId="5932"/>
    <cellStyle name="Обычный 2 4 3" xfId="5933"/>
    <cellStyle name="Обычный 2 4_46EE.2011(v1.0)" xfId="5934"/>
    <cellStyle name="Обычный 2 5" xfId="100"/>
    <cellStyle name="Обычный 2 5 10" xfId="5935"/>
    <cellStyle name="Обычный 2 5 11" xfId="5936"/>
    <cellStyle name="Обычный 2 5 12" xfId="5937"/>
    <cellStyle name="Обычный 2 5 13" xfId="5938"/>
    <cellStyle name="Обычный 2 5 14" xfId="5939"/>
    <cellStyle name="Обычный 2 5 15" xfId="5940"/>
    <cellStyle name="Обычный 2 5 16" xfId="5941"/>
    <cellStyle name="Обычный 2 5 17" xfId="5942"/>
    <cellStyle name="Обычный 2 5 18" xfId="5943"/>
    <cellStyle name="Обычный 2 5 2" xfId="684"/>
    <cellStyle name="Обычный 2 5 2 2" xfId="5944"/>
    <cellStyle name="Обычный 2 5 3" xfId="5945"/>
    <cellStyle name="Обычный 2 5 4" xfId="5946"/>
    <cellStyle name="Обычный 2 5 5" xfId="5947"/>
    <cellStyle name="Обычный 2 5 6" xfId="5948"/>
    <cellStyle name="Обычный 2 5 7" xfId="5949"/>
    <cellStyle name="Обычный 2 5 8" xfId="5950"/>
    <cellStyle name="Обычный 2 5 9" xfId="5951"/>
    <cellStyle name="Обычный 2 5_46EE.2011(v1.0)" xfId="5952"/>
    <cellStyle name="Обычный 2 6" xfId="685"/>
    <cellStyle name="Обычный 2 6 2" xfId="5953"/>
    <cellStyle name="Обычный 2 6 3" xfId="5954"/>
    <cellStyle name="Обычный 2 6_46EE.2011(v1.0)" xfId="5955"/>
    <cellStyle name="Обычный 2 7" xfId="160"/>
    <cellStyle name="Обычный 2 7 10" xfId="5956"/>
    <cellStyle name="Обычный 2 7 11" xfId="5957"/>
    <cellStyle name="Обычный 2 7 12" xfId="5958"/>
    <cellStyle name="Обычный 2 7 13" xfId="5959"/>
    <cellStyle name="Обычный 2 7 14" xfId="5960"/>
    <cellStyle name="Обычный 2 7 15" xfId="5961"/>
    <cellStyle name="Обычный 2 7 16" xfId="5962"/>
    <cellStyle name="Обычный 2 7 17" xfId="5963"/>
    <cellStyle name="Обычный 2 7 2" xfId="5964"/>
    <cellStyle name="Обычный 2 7 3" xfId="5965"/>
    <cellStyle name="Обычный 2 7 4" xfId="5966"/>
    <cellStyle name="Обычный 2 7 5" xfId="5967"/>
    <cellStyle name="Обычный 2 7 6" xfId="5968"/>
    <cellStyle name="Обычный 2 7 7" xfId="5969"/>
    <cellStyle name="Обычный 2 7 8" xfId="5970"/>
    <cellStyle name="Обычный 2 7 9" xfId="5971"/>
    <cellStyle name="Обычный 2 8" xfId="161"/>
    <cellStyle name="Обычный 2 8 10" xfId="5972"/>
    <cellStyle name="Обычный 2 8 11" xfId="5973"/>
    <cellStyle name="Обычный 2 8 12" xfId="5974"/>
    <cellStyle name="Обычный 2 8 13" xfId="5975"/>
    <cellStyle name="Обычный 2 8 14" xfId="5976"/>
    <cellStyle name="Обычный 2 8 15" xfId="5977"/>
    <cellStyle name="Обычный 2 8 16" xfId="5978"/>
    <cellStyle name="Обычный 2 8 17" xfId="5979"/>
    <cellStyle name="Обычный 2 8 2" xfId="5980"/>
    <cellStyle name="Обычный 2 8 3" xfId="5981"/>
    <cellStyle name="Обычный 2 8 4" xfId="5982"/>
    <cellStyle name="Обычный 2 8 5" xfId="5983"/>
    <cellStyle name="Обычный 2 8 6" xfId="5984"/>
    <cellStyle name="Обычный 2 8 7" xfId="5985"/>
    <cellStyle name="Обычный 2 8 8" xfId="5986"/>
    <cellStyle name="Обычный 2 8 9" xfId="5987"/>
    <cellStyle name="Обычный 2 9" xfId="686"/>
    <cellStyle name="Обычный 2_%d0%a1%d0%bc%d0%be%d0%bb%d0%b5%d0%bd%d1%81%d0%ba%d0%be%d0%b5(1)" xfId="687"/>
    <cellStyle name="Обычный 20" xfId="122"/>
    <cellStyle name="Обычный 20 10" xfId="5988"/>
    <cellStyle name="Обычный 20 11" xfId="5989"/>
    <cellStyle name="Обычный 20 12" xfId="5990"/>
    <cellStyle name="Обычный 20 13" xfId="5991"/>
    <cellStyle name="Обычный 20 14" xfId="5992"/>
    <cellStyle name="Обычный 20 15" xfId="5993"/>
    <cellStyle name="Обычный 20 16" xfId="5994"/>
    <cellStyle name="Обычный 20 17" xfId="5995"/>
    <cellStyle name="Обычный 20 18" xfId="5996"/>
    <cellStyle name="Обычный 20 2" xfId="688"/>
    <cellStyle name="Обычный 20 3" xfId="5997"/>
    <cellStyle name="Обычный 20 4" xfId="5998"/>
    <cellStyle name="Обычный 20 5" xfId="5999"/>
    <cellStyle name="Обычный 20 6" xfId="6000"/>
    <cellStyle name="Обычный 20 7" xfId="6001"/>
    <cellStyle name="Обычный 20 8" xfId="6002"/>
    <cellStyle name="Обычный 20 9" xfId="6003"/>
    <cellStyle name="Обычный 21" xfId="123"/>
    <cellStyle name="Обычный 21 10" xfId="6004"/>
    <cellStyle name="Обычный 21 11" xfId="6005"/>
    <cellStyle name="Обычный 21 12" xfId="6006"/>
    <cellStyle name="Обычный 21 13" xfId="6007"/>
    <cellStyle name="Обычный 21 14" xfId="6008"/>
    <cellStyle name="Обычный 21 15" xfId="6009"/>
    <cellStyle name="Обычный 21 16" xfId="6010"/>
    <cellStyle name="Обычный 21 17" xfId="6011"/>
    <cellStyle name="Обычный 21 2" xfId="6012"/>
    <cellStyle name="Обычный 21 2 2" xfId="6013"/>
    <cellStyle name="Обычный 21 3" xfId="6014"/>
    <cellStyle name="Обычный 21 4" xfId="6015"/>
    <cellStyle name="Обычный 21 5" xfId="6016"/>
    <cellStyle name="Обычный 21 6" xfId="6017"/>
    <cellStyle name="Обычный 21 7" xfId="6018"/>
    <cellStyle name="Обычный 21 8" xfId="6019"/>
    <cellStyle name="Обычный 21 9" xfId="6020"/>
    <cellStyle name="Обычный 22" xfId="124"/>
    <cellStyle name="Обычный 22 10" xfId="6021"/>
    <cellStyle name="Обычный 22 11" xfId="6022"/>
    <cellStyle name="Обычный 22 12" xfId="6023"/>
    <cellStyle name="Обычный 22 13" xfId="6024"/>
    <cellStyle name="Обычный 22 14" xfId="6025"/>
    <cellStyle name="Обычный 22 15" xfId="6026"/>
    <cellStyle name="Обычный 22 16" xfId="6027"/>
    <cellStyle name="Обычный 22 17" xfId="6028"/>
    <cellStyle name="Обычный 22 2" xfId="6029"/>
    <cellStyle name="Обычный 22 3" xfId="6030"/>
    <cellStyle name="Обычный 22 4" xfId="6031"/>
    <cellStyle name="Обычный 22 5" xfId="6032"/>
    <cellStyle name="Обычный 22 6" xfId="6033"/>
    <cellStyle name="Обычный 22 7" xfId="6034"/>
    <cellStyle name="Обычный 22 8" xfId="6035"/>
    <cellStyle name="Обычный 22 9" xfId="6036"/>
    <cellStyle name="Обычный 23" xfId="125"/>
    <cellStyle name="Обычный 23 2" xfId="6037"/>
    <cellStyle name="Обычный 24" xfId="689"/>
    <cellStyle name="Обычный 24 2" xfId="6038"/>
    <cellStyle name="Обычный 24 3" xfId="6039"/>
    <cellStyle name="Обычный 24 4" xfId="6040"/>
    <cellStyle name="Обычный 24 5" xfId="6041"/>
    <cellStyle name="Обычный 25" xfId="1125"/>
    <cellStyle name="Обычный 26" xfId="6042"/>
    <cellStyle name="Обычный 27" xfId="6043"/>
    <cellStyle name="Обычный 28" xfId="6044"/>
    <cellStyle name="Обычный 29" xfId="6045"/>
    <cellStyle name="Обычный 3" xfId="66"/>
    <cellStyle name="Обычный 3 10" xfId="6046"/>
    <cellStyle name="Обычный 3 11" xfId="6047"/>
    <cellStyle name="Обычный 3 12" xfId="6048"/>
    <cellStyle name="Обычный 3 13" xfId="6049"/>
    <cellStyle name="Обычный 3 14" xfId="6050"/>
    <cellStyle name="Обычный 3 15" xfId="6051"/>
    <cellStyle name="Обычный 3 16" xfId="6052"/>
    <cellStyle name="Обычный 3 17" xfId="6053"/>
    <cellStyle name="Обычный 3 18" xfId="6054"/>
    <cellStyle name="Обычный 3 19" xfId="6055"/>
    <cellStyle name="Обычный 3 2" xfId="99"/>
    <cellStyle name="Обычный 3 2 10" xfId="6056"/>
    <cellStyle name="Обычный 3 2 11" xfId="6057"/>
    <cellStyle name="Обычный 3 2 12" xfId="6058"/>
    <cellStyle name="Обычный 3 2 13" xfId="6059"/>
    <cellStyle name="Обычный 3 2 14" xfId="6060"/>
    <cellStyle name="Обычный 3 2 15" xfId="6061"/>
    <cellStyle name="Обычный 3 2 16" xfId="6062"/>
    <cellStyle name="Обычный 3 2 17" xfId="6063"/>
    <cellStyle name="Обычный 3 2 18" xfId="6064"/>
    <cellStyle name="Обычный 3 2 2" xfId="690"/>
    <cellStyle name="Обычный 3 2 2 2" xfId="6065"/>
    <cellStyle name="Обычный 3 2 2 3" xfId="6066"/>
    <cellStyle name="Обычный 3 2 2 4" xfId="6067"/>
    <cellStyle name="Обычный 3 2 2 5" xfId="6068"/>
    <cellStyle name="Обычный 3 2 3" xfId="6069"/>
    <cellStyle name="Обычный 3 2 4" xfId="6070"/>
    <cellStyle name="Обычный 3 2 5" xfId="6071"/>
    <cellStyle name="Обычный 3 2 6" xfId="6072"/>
    <cellStyle name="Обычный 3 2 7" xfId="6073"/>
    <cellStyle name="Обычный 3 2 8" xfId="6074"/>
    <cellStyle name="Обычный 3 2 9" xfId="6075"/>
    <cellStyle name="Обычный 3 2_Вода (Бекл)" xfId="6076"/>
    <cellStyle name="Обычный 3 20" xfId="6077"/>
    <cellStyle name="Обычный 3 3" xfId="162"/>
    <cellStyle name="Обычный 3 3 10" xfId="6078"/>
    <cellStyle name="Обычный 3 3 11" xfId="6079"/>
    <cellStyle name="Обычный 3 3 12" xfId="6080"/>
    <cellStyle name="Обычный 3 3 13" xfId="6081"/>
    <cellStyle name="Обычный 3 3 14" xfId="6082"/>
    <cellStyle name="Обычный 3 3 15" xfId="6083"/>
    <cellStyle name="Обычный 3 3 16" xfId="6084"/>
    <cellStyle name="Обычный 3 3 17" xfId="6085"/>
    <cellStyle name="Обычный 3 3 2" xfId="6086"/>
    <cellStyle name="Обычный 3 3 3" xfId="6087"/>
    <cellStyle name="Обычный 3 3 4" xfId="6088"/>
    <cellStyle name="Обычный 3 3 5" xfId="6089"/>
    <cellStyle name="Обычный 3 3 6" xfId="6090"/>
    <cellStyle name="Обычный 3 3 7" xfId="6091"/>
    <cellStyle name="Обычный 3 3 8" xfId="6092"/>
    <cellStyle name="Обычный 3 3 9" xfId="6093"/>
    <cellStyle name="Обычный 3 4" xfId="691"/>
    <cellStyle name="Обычный 3 4 2" xfId="6094"/>
    <cellStyle name="Обычный 3 4 3" xfId="6095"/>
    <cellStyle name="Обычный 3 4 4" xfId="6096"/>
    <cellStyle name="Обычный 3 4 5" xfId="6097"/>
    <cellStyle name="Обычный 3 5" xfId="692"/>
    <cellStyle name="Обычный 3 6" xfId="6098"/>
    <cellStyle name="Обычный 3 7" xfId="6099"/>
    <cellStyle name="Обычный 3 8" xfId="6100"/>
    <cellStyle name="Обычный 3 9" xfId="6101"/>
    <cellStyle name="Обычный 3__Выборка для презентации 17.03" xfId="693"/>
    <cellStyle name="Обычный 30" xfId="6102"/>
    <cellStyle name="Обычный 30 2" xfId="6832"/>
    <cellStyle name="Обычный 31" xfId="6103"/>
    <cellStyle name="Обычный 32" xfId="6104"/>
    <cellStyle name="Обычный 33" xfId="6105"/>
    <cellStyle name="Обычный 34" xfId="6106"/>
    <cellStyle name="Обычный 35" xfId="6107"/>
    <cellStyle name="Обычный 36" xfId="6108"/>
    <cellStyle name="Обычный 37" xfId="6109"/>
    <cellStyle name="Обычный 38" xfId="6110"/>
    <cellStyle name="Обычный 38 2" xfId="6825"/>
    <cellStyle name="Обычный 4" xfId="67"/>
    <cellStyle name="Обычный 4 10" xfId="6111"/>
    <cellStyle name="Обычный 4 10 2" xfId="6820"/>
    <cellStyle name="Обычный 4 11" xfId="6112"/>
    <cellStyle name="Обычный 4 12" xfId="6113"/>
    <cellStyle name="Обычный 4 13" xfId="6114"/>
    <cellStyle name="Обычный 4 14" xfId="6115"/>
    <cellStyle name="Обычный 4 15" xfId="6116"/>
    <cellStyle name="Обычный 4 16" xfId="6117"/>
    <cellStyle name="Обычный 4 17" xfId="6118"/>
    <cellStyle name="Обычный 4 18" xfId="6119"/>
    <cellStyle name="Обычный 4 19" xfId="6120"/>
    <cellStyle name="Обычный 4 2" xfId="163"/>
    <cellStyle name="Обычный 4 2 10" xfId="6121"/>
    <cellStyle name="Обычный 4 2 11" xfId="6122"/>
    <cellStyle name="Обычный 4 2 12" xfId="6123"/>
    <cellStyle name="Обычный 4 2 13" xfId="6124"/>
    <cellStyle name="Обычный 4 2 14" xfId="6125"/>
    <cellStyle name="Обычный 4 2 15" xfId="6126"/>
    <cellStyle name="Обычный 4 2 16" xfId="6127"/>
    <cellStyle name="Обычный 4 2 17" xfId="6128"/>
    <cellStyle name="Обычный 4 2 2" xfId="6129"/>
    <cellStyle name="Обычный 4 2 3" xfId="6130"/>
    <cellStyle name="Обычный 4 2 4" xfId="6131"/>
    <cellStyle name="Обычный 4 2 5" xfId="6132"/>
    <cellStyle name="Обычный 4 2 6" xfId="6133"/>
    <cellStyle name="Обычный 4 2 7" xfId="6134"/>
    <cellStyle name="Обычный 4 2 8" xfId="6135"/>
    <cellStyle name="Обычный 4 2 9" xfId="6136"/>
    <cellStyle name="Обычный 4 2_BALANCE.WARM.2011YEAR(v1.5)" xfId="6137"/>
    <cellStyle name="Обычный 4 20" xfId="6138"/>
    <cellStyle name="Обычный 4 21" xfId="6139"/>
    <cellStyle name="Обычный 4 22" xfId="6140"/>
    <cellStyle name="Обычный 4 23" xfId="6141"/>
    <cellStyle name="Обычный 4 24" xfId="6142"/>
    <cellStyle name="Обычный 4 3" xfId="694"/>
    <cellStyle name="Обычный 4 4" xfId="6143"/>
    <cellStyle name="Обычный 4 5" xfId="6144"/>
    <cellStyle name="Обычный 4 6" xfId="6145"/>
    <cellStyle name="Обычный 4 7" xfId="6146"/>
    <cellStyle name="Обычный 4 8" xfId="6147"/>
    <cellStyle name="Обычный 4 9" xfId="6148"/>
    <cellStyle name="Обычный 4_16 форма - 2009" xfId="695"/>
    <cellStyle name="Обычный 5" xfId="68"/>
    <cellStyle name="Обычный 5 2" xfId="696"/>
    <cellStyle name="Обычный 5 2 2" xfId="6149"/>
    <cellStyle name="Обычный 5 2 3" xfId="6150"/>
    <cellStyle name="Обычный 5 2 4" xfId="6151"/>
    <cellStyle name="Обычный 5 2 5" xfId="6152"/>
    <cellStyle name="Обычный 5 3" xfId="697"/>
    <cellStyle name="Обычный 5 3 2" xfId="6153"/>
    <cellStyle name="Обычный 5 3 3" xfId="6154"/>
    <cellStyle name="Обычный 5 3 4" xfId="6155"/>
    <cellStyle name="Обычный 5 3 5" xfId="6156"/>
    <cellStyle name="Обычный 5 4" xfId="6157"/>
    <cellStyle name="Обычный 5 5" xfId="6158"/>
    <cellStyle name="Обычный 5_Вода (Бекл)" xfId="6159"/>
    <cellStyle name="Обычный 6" xfId="69"/>
    <cellStyle name="Обычный 6 2" xfId="698"/>
    <cellStyle name="Обычный 6 2 2" xfId="699"/>
    <cellStyle name="Обычный 6 2 2 2" xfId="6160"/>
    <cellStyle name="Обычный 6 2 2 3" xfId="6161"/>
    <cellStyle name="Обычный 6 2 2 4" xfId="6162"/>
    <cellStyle name="Обычный 6 2 2 5" xfId="6163"/>
    <cellStyle name="Обычный 6 2 3" xfId="700"/>
    <cellStyle name="Обычный 6 2 3 2" xfId="6164"/>
    <cellStyle name="Обычный 6 2 3 3" xfId="6165"/>
    <cellStyle name="Обычный 6 2 3 4" xfId="6166"/>
    <cellStyle name="Обычный 6 2 3 5" xfId="6167"/>
    <cellStyle name="Обычный 6 2 4" xfId="701"/>
    <cellStyle name="Обычный 6 2 4 2" xfId="6168"/>
    <cellStyle name="Обычный 6 2 4 3" xfId="6169"/>
    <cellStyle name="Обычный 6 2 4 4" xfId="6170"/>
    <cellStyle name="Обычный 6 2 4 5" xfId="6171"/>
    <cellStyle name="Обычный 6 2_Альбом бюджетных форм за 1 полугодие 2009" xfId="702"/>
    <cellStyle name="Обычный 6 3" xfId="703"/>
    <cellStyle name="Обычный 6 4" xfId="704"/>
    <cellStyle name="Обычный 6 4 2" xfId="6172"/>
    <cellStyle name="Обычный 6 4 3" xfId="6173"/>
    <cellStyle name="Обычный 6 4 4" xfId="6174"/>
    <cellStyle name="Обычный 6 4 5" xfId="6175"/>
    <cellStyle name="Обычный 6_Альбом бюджетных форм за 1 полугодие 2009" xfId="705"/>
    <cellStyle name="Обычный 7" xfId="70"/>
    <cellStyle name="Обычный 7 2" xfId="706"/>
    <cellStyle name="Обычный 7 3" xfId="707"/>
    <cellStyle name="Обычный 8" xfId="71"/>
    <cellStyle name="Обычный 8 10" xfId="6176"/>
    <cellStyle name="Обычный 8 11" xfId="6177"/>
    <cellStyle name="Обычный 8 12" xfId="6178"/>
    <cellStyle name="Обычный 8 13" xfId="6179"/>
    <cellStyle name="Обычный 8 2" xfId="164"/>
    <cellStyle name="Обычный 8 2 10" xfId="6180"/>
    <cellStyle name="Обычный 8 2 11" xfId="6181"/>
    <cellStyle name="Обычный 8 2 12" xfId="6182"/>
    <cellStyle name="Обычный 8 2 13" xfId="6183"/>
    <cellStyle name="Обычный 8 2 14" xfId="6184"/>
    <cellStyle name="Обычный 8 2 15" xfId="6185"/>
    <cellStyle name="Обычный 8 2 16" xfId="6186"/>
    <cellStyle name="Обычный 8 2 17" xfId="6187"/>
    <cellStyle name="Обычный 8 2 2" xfId="6188"/>
    <cellStyle name="Обычный 8 2 2 2" xfId="6826"/>
    <cellStyle name="Обычный 8 2 3" xfId="6189"/>
    <cellStyle name="Обычный 8 2 4" xfId="6190"/>
    <cellStyle name="Обычный 8 2 5" xfId="6191"/>
    <cellStyle name="Обычный 8 2 6" xfId="6192"/>
    <cellStyle name="Обычный 8 2 7" xfId="6193"/>
    <cellStyle name="Обычный 8 2 8" xfId="6194"/>
    <cellStyle name="Обычный 8 2 9" xfId="6195"/>
    <cellStyle name="Обычный 8 3" xfId="708"/>
    <cellStyle name="Обычный 8 4" xfId="709"/>
    <cellStyle name="Обычный 8 4 2" xfId="710"/>
    <cellStyle name="Обычный 8 4 2 2" xfId="6196"/>
    <cellStyle name="Обычный 8 4 2 3" xfId="6197"/>
    <cellStyle name="Обычный 8 4 2 4" xfId="6198"/>
    <cellStyle name="Обычный 8 4 2 5" xfId="6199"/>
    <cellStyle name="Обычный 8 4 3" xfId="6200"/>
    <cellStyle name="Обычный 8 4 4" xfId="6201"/>
    <cellStyle name="Обычный 8 4 5" xfId="6202"/>
    <cellStyle name="Обычный 8 4 6" xfId="6203"/>
    <cellStyle name="Обычный 8 5" xfId="711"/>
    <cellStyle name="Обычный 8 5 2" xfId="6204"/>
    <cellStyle name="Обычный 8 6" xfId="712"/>
    <cellStyle name="Обычный 8 7" xfId="6205"/>
    <cellStyle name="Обычный 8 8" xfId="6206"/>
    <cellStyle name="Обычный 8 9" xfId="6207"/>
    <cellStyle name="Обычный 8_Альбом бюджетных форм за 1 полугодие 2009" xfId="713"/>
    <cellStyle name="Обычный 9" xfId="72"/>
    <cellStyle name="Обычный 9 2" xfId="6208"/>
    <cellStyle name="Обычный 9 3" xfId="6209"/>
    <cellStyle name="Обычный 9_Вода (Бекл)" xfId="6210"/>
    <cellStyle name="Обычный_13 12 11_1 затраты+" xfId="119"/>
    <cellStyle name="Обычный_Condition" xfId="1126"/>
    <cellStyle name="Обычный_Вода" xfId="1"/>
    <cellStyle name="Обычный_Копия Condition-все вар13.12.08-утнах17-50" xfId="1124"/>
    <cellStyle name="Обычный_Лист1" xfId="6830"/>
    <cellStyle name="Обычный_Смета 2010 " xfId="6829"/>
    <cellStyle name="Обычный_Тепло" xfId="2"/>
    <cellStyle name="Ошибка" xfId="6211"/>
    <cellStyle name="План" xfId="6212"/>
    <cellStyle name="Плохой 10" xfId="6213"/>
    <cellStyle name="Плохой 11" xfId="6214"/>
    <cellStyle name="Плохой 12" xfId="6215"/>
    <cellStyle name="Плохой 13" xfId="6216"/>
    <cellStyle name="Плохой 14" xfId="6217"/>
    <cellStyle name="Плохой 15" xfId="6218"/>
    <cellStyle name="Плохой 16" xfId="6219"/>
    <cellStyle name="Плохой 17" xfId="6220"/>
    <cellStyle name="Плохой 18" xfId="6221"/>
    <cellStyle name="Плохой 19" xfId="6222"/>
    <cellStyle name="Плохой 2" xfId="714"/>
    <cellStyle name="Плохой 2 2" xfId="6223"/>
    <cellStyle name="Плохой 20" xfId="6224"/>
    <cellStyle name="Плохой 3" xfId="715"/>
    <cellStyle name="Плохой 3 2" xfId="6225"/>
    <cellStyle name="Плохой 4" xfId="6226"/>
    <cellStyle name="Плохой 4 2" xfId="6227"/>
    <cellStyle name="Плохой 5" xfId="6228"/>
    <cellStyle name="Плохой 5 2" xfId="6229"/>
    <cellStyle name="Плохой 6" xfId="6230"/>
    <cellStyle name="Плохой 6 2" xfId="6231"/>
    <cellStyle name="Плохой 7" xfId="6232"/>
    <cellStyle name="Плохой 7 2" xfId="6233"/>
    <cellStyle name="Плохой 8" xfId="6234"/>
    <cellStyle name="Плохой 8 2" xfId="6235"/>
    <cellStyle name="Плохой 9" xfId="6236"/>
    <cellStyle name="Плохой 9 2" xfId="6237"/>
    <cellStyle name="По центру с переносом" xfId="6238"/>
    <cellStyle name="По ширине с переносом" xfId="6239"/>
    <cellStyle name="Подгруппа" xfId="6240"/>
    <cellStyle name="Поле ввода" xfId="107"/>
    <cellStyle name="Пояснение 10" xfId="6241"/>
    <cellStyle name="Пояснение 11" xfId="6242"/>
    <cellStyle name="Пояснение 12" xfId="6243"/>
    <cellStyle name="Пояснение 13" xfId="6244"/>
    <cellStyle name="Пояснение 14" xfId="6245"/>
    <cellStyle name="Пояснение 15" xfId="6246"/>
    <cellStyle name="Пояснение 16" xfId="6247"/>
    <cellStyle name="Пояснение 17" xfId="6248"/>
    <cellStyle name="Пояснение 18" xfId="6249"/>
    <cellStyle name="Пояснение 19" xfId="6250"/>
    <cellStyle name="Пояснение 2" xfId="716"/>
    <cellStyle name="Пояснение 2 2" xfId="6251"/>
    <cellStyle name="Пояснение 20" xfId="6252"/>
    <cellStyle name="Пояснение 3" xfId="717"/>
    <cellStyle name="Пояснение 3 2" xfId="6253"/>
    <cellStyle name="Пояснение 4" xfId="6254"/>
    <cellStyle name="Пояснение 4 2" xfId="6255"/>
    <cellStyle name="Пояснение 5" xfId="6256"/>
    <cellStyle name="Пояснение 5 2" xfId="6257"/>
    <cellStyle name="Пояснение 6" xfId="6258"/>
    <cellStyle name="Пояснение 6 2" xfId="6259"/>
    <cellStyle name="Пояснение 7" xfId="6260"/>
    <cellStyle name="Пояснение 7 2" xfId="6261"/>
    <cellStyle name="Пояснение 8" xfId="6262"/>
    <cellStyle name="Пояснение 8 2" xfId="6263"/>
    <cellStyle name="Пояснение 9" xfId="6264"/>
    <cellStyle name="Пояснение 9 2" xfId="6265"/>
    <cellStyle name="Примечание 10" xfId="6266"/>
    <cellStyle name="Примечание 10 2" xfId="6267"/>
    <cellStyle name="Примечание 10 3" xfId="6268"/>
    <cellStyle name="Примечание 10_46EE.2011(v1.0)" xfId="6269"/>
    <cellStyle name="Примечание 11" xfId="6270"/>
    <cellStyle name="Примечание 11 2" xfId="6271"/>
    <cellStyle name="Примечание 11 3" xfId="6272"/>
    <cellStyle name="Примечание 11_46EE.2011(v1.0)" xfId="6273"/>
    <cellStyle name="Примечание 12" xfId="6274"/>
    <cellStyle name="Примечание 12 2" xfId="6275"/>
    <cellStyle name="Примечание 12 3" xfId="6276"/>
    <cellStyle name="Примечание 12_46EE.2011(v1.0)" xfId="6277"/>
    <cellStyle name="Примечание 13" xfId="6278"/>
    <cellStyle name="Примечание 14" xfId="6279"/>
    <cellStyle name="Примечание 15" xfId="6280"/>
    <cellStyle name="Примечание 16" xfId="6281"/>
    <cellStyle name="Примечание 17" xfId="6282"/>
    <cellStyle name="Примечание 18" xfId="6283"/>
    <cellStyle name="Примечание 19" xfId="6284"/>
    <cellStyle name="Примечание 2" xfId="718"/>
    <cellStyle name="Примечание 2 2" xfId="6285"/>
    <cellStyle name="Примечание 2 3" xfId="6286"/>
    <cellStyle name="Примечание 2 4" xfId="6287"/>
    <cellStyle name="Примечание 2 5" xfId="6288"/>
    <cellStyle name="Примечание 2 6" xfId="6289"/>
    <cellStyle name="Примечание 2 7" xfId="6290"/>
    <cellStyle name="Примечание 2 8" xfId="6291"/>
    <cellStyle name="Примечание 2 9" xfId="6292"/>
    <cellStyle name="Примечание 2_46EE.2011(v1.0)" xfId="6293"/>
    <cellStyle name="Примечание 20" xfId="6294"/>
    <cellStyle name="Примечание 21" xfId="6295"/>
    <cellStyle name="Примечание 22" xfId="6296"/>
    <cellStyle name="Примечание 3" xfId="719"/>
    <cellStyle name="Примечание 3 2" xfId="6297"/>
    <cellStyle name="Примечание 3 3" xfId="6298"/>
    <cellStyle name="Примечание 3 4" xfId="6299"/>
    <cellStyle name="Примечание 3 5" xfId="6300"/>
    <cellStyle name="Примечание 3 6" xfId="6301"/>
    <cellStyle name="Примечание 3 7" xfId="6302"/>
    <cellStyle name="Примечание 3 8" xfId="6303"/>
    <cellStyle name="Примечание 3 9" xfId="6304"/>
    <cellStyle name="Примечание 3_46EE.2011(v1.0)" xfId="6305"/>
    <cellStyle name="Примечание 4" xfId="6306"/>
    <cellStyle name="Примечание 4 2" xfId="6307"/>
    <cellStyle name="Примечание 4 3" xfId="6308"/>
    <cellStyle name="Примечание 4 4" xfId="6309"/>
    <cellStyle name="Примечание 4 5" xfId="6310"/>
    <cellStyle name="Примечание 4 6" xfId="6311"/>
    <cellStyle name="Примечание 4 7" xfId="6312"/>
    <cellStyle name="Примечание 4 8" xfId="6313"/>
    <cellStyle name="Примечание 4 9" xfId="6314"/>
    <cellStyle name="Примечание 4_46EE.2011(v1.0)" xfId="6315"/>
    <cellStyle name="Примечание 5" xfId="6316"/>
    <cellStyle name="Примечание 5 2" xfId="6317"/>
    <cellStyle name="Примечание 5 3" xfId="6318"/>
    <cellStyle name="Примечание 5 4" xfId="6319"/>
    <cellStyle name="Примечание 5 5" xfId="6320"/>
    <cellStyle name="Примечание 5 6" xfId="6321"/>
    <cellStyle name="Примечание 5 7" xfId="6322"/>
    <cellStyle name="Примечание 5 8" xfId="6323"/>
    <cellStyle name="Примечание 5 9" xfId="6324"/>
    <cellStyle name="Примечание 5_46EE.2011(v1.0)" xfId="6325"/>
    <cellStyle name="Примечание 6" xfId="6326"/>
    <cellStyle name="Примечание 6 2" xfId="6327"/>
    <cellStyle name="Примечание 6_46EE.2011(v1.0)" xfId="6328"/>
    <cellStyle name="Примечание 7" xfId="6329"/>
    <cellStyle name="Примечание 7 2" xfId="6330"/>
    <cellStyle name="Примечание 7_46EE.2011(v1.0)" xfId="6331"/>
    <cellStyle name="Примечание 8" xfId="6332"/>
    <cellStyle name="Примечание 8 2" xfId="6333"/>
    <cellStyle name="Примечание 8_46EE.2011(v1.0)" xfId="6334"/>
    <cellStyle name="Примечание 9" xfId="6335"/>
    <cellStyle name="Примечание 9 2" xfId="6336"/>
    <cellStyle name="Примечание 9_46EE.2011(v1.0)" xfId="6337"/>
    <cellStyle name="Продукт" xfId="6338"/>
    <cellStyle name="Процент_11п" xfId="6339"/>
    <cellStyle name="Процентный" xfId="1123" builtinId="5"/>
    <cellStyle name="Процентный 10" xfId="720"/>
    <cellStyle name="Процентный 10 2" xfId="721"/>
    <cellStyle name="Процентный 10 2 2" xfId="6340"/>
    <cellStyle name="Процентный 10 2 3" xfId="6341"/>
    <cellStyle name="Процентный 10 2 4" xfId="6342"/>
    <cellStyle name="Процентный 10 2 5" xfId="6343"/>
    <cellStyle name="Процентный 10 3" xfId="6344"/>
    <cellStyle name="Процентный 10 4" xfId="6345"/>
    <cellStyle name="Процентный 10 5" xfId="6346"/>
    <cellStyle name="Процентный 10 6" xfId="6347"/>
    <cellStyle name="Процентный 11" xfId="722"/>
    <cellStyle name="Процентный 11 2" xfId="6348"/>
    <cellStyle name="Процентный 11 3" xfId="6349"/>
    <cellStyle name="Процентный 11 4" xfId="6350"/>
    <cellStyle name="Процентный 11 5" xfId="6351"/>
    <cellStyle name="Процентный 12" xfId="723"/>
    <cellStyle name="Процентный 12 2" xfId="6352"/>
    <cellStyle name="Процентный 12 3" xfId="6353"/>
    <cellStyle name="Процентный 12 4" xfId="6354"/>
    <cellStyle name="Процентный 12 5" xfId="6355"/>
    <cellStyle name="Процентный 13" xfId="724"/>
    <cellStyle name="Процентный 13 2" xfId="6356"/>
    <cellStyle name="Процентный 13 3" xfId="6357"/>
    <cellStyle name="Процентный 13 4" xfId="6358"/>
    <cellStyle name="Процентный 13 5" xfId="6359"/>
    <cellStyle name="Процентный 14" xfId="725"/>
    <cellStyle name="Процентный 14 2" xfId="6360"/>
    <cellStyle name="Процентный 14 3" xfId="6361"/>
    <cellStyle name="Процентный 14 4" xfId="6362"/>
    <cellStyle name="Процентный 14 5" xfId="6363"/>
    <cellStyle name="Процентный 15" xfId="726"/>
    <cellStyle name="Процентный 15 2" xfId="6364"/>
    <cellStyle name="Процентный 15 3" xfId="6365"/>
    <cellStyle name="Процентный 15 4" xfId="6366"/>
    <cellStyle name="Процентный 15 5" xfId="6367"/>
    <cellStyle name="Процентный 16" xfId="727"/>
    <cellStyle name="Процентный 16 2" xfId="6368"/>
    <cellStyle name="Процентный 16 3" xfId="6369"/>
    <cellStyle name="Процентный 16 4" xfId="6370"/>
    <cellStyle name="Процентный 16 5" xfId="6371"/>
    <cellStyle name="Процентный 17" xfId="728"/>
    <cellStyle name="Процентный 17 2" xfId="6372"/>
    <cellStyle name="Процентный 17 3" xfId="6373"/>
    <cellStyle name="Процентный 17 4" xfId="6374"/>
    <cellStyle name="Процентный 17 5" xfId="6375"/>
    <cellStyle name="Процентный 18" xfId="729"/>
    <cellStyle name="Процентный 18 2" xfId="6376"/>
    <cellStyle name="Процентный 18 3" xfId="6377"/>
    <cellStyle name="Процентный 18 4" xfId="6378"/>
    <cellStyle name="Процентный 18 5" xfId="6379"/>
    <cellStyle name="Процентный 19" xfId="730"/>
    <cellStyle name="Процентный 19 2" xfId="6380"/>
    <cellStyle name="Процентный 19 3" xfId="6381"/>
    <cellStyle name="Процентный 19 4" xfId="6382"/>
    <cellStyle name="Процентный 19 5" xfId="6383"/>
    <cellStyle name="Процентный 2" xfId="4"/>
    <cellStyle name="Процентный 2 2" xfId="731"/>
    <cellStyle name="Процентный 2 3" xfId="6384"/>
    <cellStyle name="Процентный 2_План 2010 ОГК (на 17.12.09)" xfId="6385"/>
    <cellStyle name="Процентный 20" xfId="732"/>
    <cellStyle name="Процентный 20 2" xfId="6386"/>
    <cellStyle name="Процентный 20 3" xfId="6387"/>
    <cellStyle name="Процентный 20 4" xfId="6388"/>
    <cellStyle name="Процентный 20 5" xfId="6389"/>
    <cellStyle name="Процентный 21" xfId="733"/>
    <cellStyle name="Процентный 21 2" xfId="6390"/>
    <cellStyle name="Процентный 21 3" xfId="6391"/>
    <cellStyle name="Процентный 21 4" xfId="6392"/>
    <cellStyle name="Процентный 21 5" xfId="6393"/>
    <cellStyle name="Процентный 22" xfId="734"/>
    <cellStyle name="Процентный 22 2" xfId="6394"/>
    <cellStyle name="Процентный 22 3" xfId="6395"/>
    <cellStyle name="Процентный 22 4" xfId="6396"/>
    <cellStyle name="Процентный 22 5" xfId="6397"/>
    <cellStyle name="Процентный 23" xfId="735"/>
    <cellStyle name="Процентный 23 2" xfId="6398"/>
    <cellStyle name="Процентный 23 3" xfId="6399"/>
    <cellStyle name="Процентный 23 4" xfId="6400"/>
    <cellStyle name="Процентный 23 5" xfId="6401"/>
    <cellStyle name="Процентный 24" xfId="736"/>
    <cellStyle name="Процентный 24 2" xfId="6402"/>
    <cellStyle name="Процентный 24 3" xfId="6403"/>
    <cellStyle name="Процентный 24 4" xfId="6404"/>
    <cellStyle name="Процентный 24 5" xfId="6405"/>
    <cellStyle name="Процентный 25" xfId="737"/>
    <cellStyle name="Процентный 25 2" xfId="6406"/>
    <cellStyle name="Процентный 25 3" xfId="6407"/>
    <cellStyle name="Процентный 25 4" xfId="6408"/>
    <cellStyle name="Процентный 25 5" xfId="6409"/>
    <cellStyle name="Процентный 26" xfId="738"/>
    <cellStyle name="Процентный 26 2" xfId="6410"/>
    <cellStyle name="Процентный 26 3" xfId="6411"/>
    <cellStyle name="Процентный 26 4" xfId="6412"/>
    <cellStyle name="Процентный 26 5" xfId="6413"/>
    <cellStyle name="Процентный 27" xfId="739"/>
    <cellStyle name="Процентный 27 2" xfId="6414"/>
    <cellStyle name="Процентный 27 3" xfId="6415"/>
    <cellStyle name="Процентный 27 4" xfId="6416"/>
    <cellStyle name="Процентный 27 5" xfId="6417"/>
    <cellStyle name="Процентный 28" xfId="740"/>
    <cellStyle name="Процентный 28 2" xfId="6418"/>
    <cellStyle name="Процентный 28 3" xfId="6419"/>
    <cellStyle name="Процентный 28 4" xfId="6420"/>
    <cellStyle name="Процентный 28 5" xfId="6421"/>
    <cellStyle name="Процентный 29" xfId="741"/>
    <cellStyle name="Процентный 29 2" xfId="6422"/>
    <cellStyle name="Процентный 29 3" xfId="6423"/>
    <cellStyle name="Процентный 29 4" xfId="6424"/>
    <cellStyle name="Процентный 29 5" xfId="6425"/>
    <cellStyle name="Процентный 3" xfId="742"/>
    <cellStyle name="Процентный 3 10" xfId="743"/>
    <cellStyle name="Процентный 3 11" xfId="744"/>
    <cellStyle name="Процентный 3 12" xfId="745"/>
    <cellStyle name="Процентный 3 13" xfId="746"/>
    <cellStyle name="Процентный 3 14" xfId="747"/>
    <cellStyle name="Процентный 3 15" xfId="748"/>
    <cellStyle name="Процентный 3 16" xfId="749"/>
    <cellStyle name="Процентный 3 17" xfId="750"/>
    <cellStyle name="Процентный 3 18" xfId="751"/>
    <cellStyle name="Процентный 3 19" xfId="752"/>
    <cellStyle name="Процентный 3 2" xfId="753"/>
    <cellStyle name="Процентный 3 2 10" xfId="6426"/>
    <cellStyle name="Процентный 3 2 11" xfId="6427"/>
    <cellStyle name="Процентный 3 2 12" xfId="6428"/>
    <cellStyle name="Процентный 3 2 13" xfId="6429"/>
    <cellStyle name="Процентный 3 2 14" xfId="6430"/>
    <cellStyle name="Процентный 3 2 15" xfId="6431"/>
    <cellStyle name="Процентный 3 2 16" xfId="6432"/>
    <cellStyle name="Процентный 3 2 17" xfId="6433"/>
    <cellStyle name="Процентный 3 2 2" xfId="6434"/>
    <cellStyle name="Процентный 3 2 3" xfId="6435"/>
    <cellStyle name="Процентный 3 2 4" xfId="6436"/>
    <cellStyle name="Процентный 3 2 5" xfId="6437"/>
    <cellStyle name="Процентный 3 2 6" xfId="6438"/>
    <cellStyle name="Процентный 3 2 7" xfId="6439"/>
    <cellStyle name="Процентный 3 2 8" xfId="6440"/>
    <cellStyle name="Процентный 3 2 9" xfId="6441"/>
    <cellStyle name="Процентный 3 20" xfId="754"/>
    <cellStyle name="Процентный 3 21" xfId="755"/>
    <cellStyle name="Процентный 3 22" xfId="756"/>
    <cellStyle name="Процентный 3 23" xfId="757"/>
    <cellStyle name="Процентный 3 24" xfId="758"/>
    <cellStyle name="Процентный 3 25" xfId="759"/>
    <cellStyle name="Процентный 3 26" xfId="760"/>
    <cellStyle name="Процентный 3 27" xfId="761"/>
    <cellStyle name="Процентный 3 28" xfId="762"/>
    <cellStyle name="Процентный 3 29" xfId="763"/>
    <cellStyle name="Процентный 3 3" xfId="764"/>
    <cellStyle name="Процентный 3 30" xfId="765"/>
    <cellStyle name="Процентный 3 31" xfId="766"/>
    <cellStyle name="Процентный 3 32" xfId="767"/>
    <cellStyle name="Процентный 3 33" xfId="768"/>
    <cellStyle name="Процентный 3 34" xfId="769"/>
    <cellStyle name="Процентный 3 35" xfId="770"/>
    <cellStyle name="Процентный 3 36" xfId="771"/>
    <cellStyle name="Процентный 3 37" xfId="772"/>
    <cellStyle name="Процентный 3 38" xfId="773"/>
    <cellStyle name="Процентный 3 4" xfId="774"/>
    <cellStyle name="Процентный 3 5" xfId="775"/>
    <cellStyle name="Процентный 3 6" xfId="776"/>
    <cellStyle name="Процентный 3 7" xfId="777"/>
    <cellStyle name="Процентный 3 8" xfId="778"/>
    <cellStyle name="Процентный 3 9" xfId="779"/>
    <cellStyle name="Процентный 30" xfId="780"/>
    <cellStyle name="Процентный 30 2" xfId="6442"/>
    <cellStyle name="Процентный 30 3" xfId="6443"/>
    <cellStyle name="Процентный 30 4" xfId="6444"/>
    <cellStyle name="Процентный 30 5" xfId="6445"/>
    <cellStyle name="Процентный 31" xfId="781"/>
    <cellStyle name="Процентный 31 2" xfId="6446"/>
    <cellStyle name="Процентный 31 3" xfId="6447"/>
    <cellStyle name="Процентный 31 4" xfId="6448"/>
    <cellStyle name="Процентный 31 5" xfId="6449"/>
    <cellStyle name="Процентный 32" xfId="782"/>
    <cellStyle name="Процентный 32 2" xfId="6450"/>
    <cellStyle name="Процентный 32 3" xfId="6451"/>
    <cellStyle name="Процентный 32 4" xfId="6452"/>
    <cellStyle name="Процентный 32 5" xfId="6453"/>
    <cellStyle name="Процентный 33" xfId="783"/>
    <cellStyle name="Процентный 33 2" xfId="6454"/>
    <cellStyle name="Процентный 33 3" xfId="6455"/>
    <cellStyle name="Процентный 33 4" xfId="6456"/>
    <cellStyle name="Процентный 33 5" xfId="6457"/>
    <cellStyle name="Процентный 34" xfId="784"/>
    <cellStyle name="Процентный 34 2" xfId="6458"/>
    <cellStyle name="Процентный 34 3" xfId="6459"/>
    <cellStyle name="Процентный 34 4" xfId="6460"/>
    <cellStyle name="Процентный 34 5" xfId="6461"/>
    <cellStyle name="Процентный 35" xfId="785"/>
    <cellStyle name="Процентный 35 2" xfId="6462"/>
    <cellStyle name="Процентный 35 3" xfId="6463"/>
    <cellStyle name="Процентный 35 4" xfId="6464"/>
    <cellStyle name="Процентный 35 5" xfId="6465"/>
    <cellStyle name="Процентный 36" xfId="786"/>
    <cellStyle name="Процентный 36 2" xfId="6466"/>
    <cellStyle name="Процентный 36 3" xfId="6467"/>
    <cellStyle name="Процентный 36 4" xfId="6468"/>
    <cellStyle name="Процентный 36 5" xfId="6469"/>
    <cellStyle name="Процентный 37" xfId="787"/>
    <cellStyle name="Процентный 37 2" xfId="6470"/>
    <cellStyle name="Процентный 37 3" xfId="6471"/>
    <cellStyle name="Процентный 37 4" xfId="6472"/>
    <cellStyle name="Процентный 37 5" xfId="6473"/>
    <cellStyle name="Процентный 38" xfId="788"/>
    <cellStyle name="Процентный 38 2" xfId="6474"/>
    <cellStyle name="Процентный 38 3" xfId="6475"/>
    <cellStyle name="Процентный 38 4" xfId="6476"/>
    <cellStyle name="Процентный 38 5" xfId="6477"/>
    <cellStyle name="Процентный 39" xfId="789"/>
    <cellStyle name="Процентный 39 2" xfId="6478"/>
    <cellStyle name="Процентный 39 3" xfId="6479"/>
    <cellStyle name="Процентный 39 4" xfId="6480"/>
    <cellStyle name="Процентный 39 5" xfId="6481"/>
    <cellStyle name="Процентный 4" xfId="790"/>
    <cellStyle name="Процентный 4 10" xfId="791"/>
    <cellStyle name="Процентный 4 11" xfId="792"/>
    <cellStyle name="Процентный 4 12" xfId="793"/>
    <cellStyle name="Процентный 4 13" xfId="794"/>
    <cellStyle name="Процентный 4 14" xfId="795"/>
    <cellStyle name="Процентный 4 15" xfId="796"/>
    <cellStyle name="Процентный 4 16" xfId="797"/>
    <cellStyle name="Процентный 4 17" xfId="798"/>
    <cellStyle name="Процентный 4 18" xfId="799"/>
    <cellStyle name="Процентный 4 19" xfId="800"/>
    <cellStyle name="Процентный 4 2" xfId="801"/>
    <cellStyle name="Процентный 4 20" xfId="802"/>
    <cellStyle name="Процентный 4 21" xfId="803"/>
    <cellStyle name="Процентный 4 22" xfId="804"/>
    <cellStyle name="Процентный 4 23" xfId="805"/>
    <cellStyle name="Процентный 4 24" xfId="806"/>
    <cellStyle name="Процентный 4 25" xfId="807"/>
    <cellStyle name="Процентный 4 26" xfId="808"/>
    <cellStyle name="Процентный 4 27" xfId="809"/>
    <cellStyle name="Процентный 4 28" xfId="810"/>
    <cellStyle name="Процентный 4 29" xfId="811"/>
    <cellStyle name="Процентный 4 3" xfId="812"/>
    <cellStyle name="Процентный 4 30" xfId="813"/>
    <cellStyle name="Процентный 4 31" xfId="814"/>
    <cellStyle name="Процентный 4 32" xfId="815"/>
    <cellStyle name="Процентный 4 33" xfId="816"/>
    <cellStyle name="Процентный 4 34" xfId="817"/>
    <cellStyle name="Процентный 4 35" xfId="818"/>
    <cellStyle name="Процентный 4 36" xfId="819"/>
    <cellStyle name="Процентный 4 37" xfId="820"/>
    <cellStyle name="Процентный 4 38" xfId="821"/>
    <cellStyle name="Процентный 4 4" xfId="822"/>
    <cellStyle name="Процентный 4 5" xfId="823"/>
    <cellStyle name="Процентный 4 6" xfId="824"/>
    <cellStyle name="Процентный 4 7" xfId="825"/>
    <cellStyle name="Процентный 4 8" xfId="826"/>
    <cellStyle name="Процентный 4 9" xfId="827"/>
    <cellStyle name="Процентный 40" xfId="828"/>
    <cellStyle name="Процентный 40 2" xfId="6482"/>
    <cellStyle name="Процентный 40 3" xfId="6483"/>
    <cellStyle name="Процентный 40 4" xfId="6484"/>
    <cellStyle name="Процентный 40 5" xfId="6485"/>
    <cellStyle name="Процентный 41" xfId="829"/>
    <cellStyle name="Процентный 41 2" xfId="830"/>
    <cellStyle name="Процентный 42" xfId="831"/>
    <cellStyle name="Процентный 43" xfId="832"/>
    <cellStyle name="Процентный 44" xfId="833"/>
    <cellStyle name="Процентный 45" xfId="834"/>
    <cellStyle name="Процентный 46" xfId="835"/>
    <cellStyle name="Процентный 46 2" xfId="6486"/>
    <cellStyle name="Процентный 5" xfId="836"/>
    <cellStyle name="Процентный 5 2" xfId="6487"/>
    <cellStyle name="Процентный 5 3" xfId="6488"/>
    <cellStyle name="Процентный 5 4" xfId="6489"/>
    <cellStyle name="Процентный 5 5" xfId="6490"/>
    <cellStyle name="Процентный 6" xfId="837"/>
    <cellStyle name="Процентный 6 2" xfId="6491"/>
    <cellStyle name="Процентный 6 3" xfId="6492"/>
    <cellStyle name="Процентный 6 4" xfId="6493"/>
    <cellStyle name="Процентный 6 5" xfId="6494"/>
    <cellStyle name="Процентный 7" xfId="838"/>
    <cellStyle name="Процентный 7 2" xfId="6495"/>
    <cellStyle name="Процентный 7 3" xfId="6496"/>
    <cellStyle name="Процентный 7 4" xfId="6497"/>
    <cellStyle name="Процентный 7 5" xfId="6498"/>
    <cellStyle name="Процентный 8" xfId="839"/>
    <cellStyle name="Процентный 8 2" xfId="6499"/>
    <cellStyle name="Процентный 8 3" xfId="6500"/>
    <cellStyle name="Процентный 8 4" xfId="6501"/>
    <cellStyle name="Процентный 8 5" xfId="6502"/>
    <cellStyle name="Процентный 9" xfId="840"/>
    <cellStyle name="Процентный 9 2" xfId="6503"/>
    <cellStyle name="Процентный 9 3" xfId="6504"/>
    <cellStyle name="Процентный 9 4" xfId="6505"/>
    <cellStyle name="Процентный 9 5" xfId="6506"/>
    <cellStyle name="Разница" xfId="6507"/>
    <cellStyle name="Рамки" xfId="6508"/>
    <cellStyle name="Сводная таблица" xfId="6509"/>
    <cellStyle name="Связанная ячейка 10" xfId="6510"/>
    <cellStyle name="Связанная ячейка 11" xfId="6511"/>
    <cellStyle name="Связанная ячейка 12" xfId="6512"/>
    <cellStyle name="Связанная ячейка 13" xfId="6513"/>
    <cellStyle name="Связанная ячейка 14" xfId="6514"/>
    <cellStyle name="Связанная ячейка 15" xfId="6515"/>
    <cellStyle name="Связанная ячейка 16" xfId="6516"/>
    <cellStyle name="Связанная ячейка 17" xfId="6517"/>
    <cellStyle name="Связанная ячейка 18" xfId="6518"/>
    <cellStyle name="Связанная ячейка 19" xfId="6519"/>
    <cellStyle name="Связанная ячейка 2" xfId="841"/>
    <cellStyle name="Связанная ячейка 2 2" xfId="6520"/>
    <cellStyle name="Связанная ячейка 2_46EE.2011(v1.0)" xfId="6521"/>
    <cellStyle name="Связанная ячейка 20" xfId="6522"/>
    <cellStyle name="Связанная ячейка 3" xfId="842"/>
    <cellStyle name="Связанная ячейка 3 2" xfId="6523"/>
    <cellStyle name="Связанная ячейка 3_46EE.2011(v1.0)" xfId="6524"/>
    <cellStyle name="Связанная ячейка 4" xfId="6525"/>
    <cellStyle name="Связанная ячейка 4 2" xfId="6526"/>
    <cellStyle name="Связанная ячейка 4_46EE.2011(v1.0)" xfId="6527"/>
    <cellStyle name="Связанная ячейка 5" xfId="6528"/>
    <cellStyle name="Связанная ячейка 5 2" xfId="6529"/>
    <cellStyle name="Связанная ячейка 5_46EE.2011(v1.0)" xfId="6530"/>
    <cellStyle name="Связанная ячейка 6" xfId="6531"/>
    <cellStyle name="Связанная ячейка 6 2" xfId="6532"/>
    <cellStyle name="Связанная ячейка 6_46EE.2011(v1.0)" xfId="6533"/>
    <cellStyle name="Связанная ячейка 7" xfId="6534"/>
    <cellStyle name="Связанная ячейка 7 2" xfId="6535"/>
    <cellStyle name="Связанная ячейка 7_46EE.2011(v1.0)" xfId="6536"/>
    <cellStyle name="Связанная ячейка 8" xfId="6537"/>
    <cellStyle name="Связанная ячейка 8 2" xfId="6538"/>
    <cellStyle name="Связанная ячейка 8_46EE.2011(v1.0)" xfId="6539"/>
    <cellStyle name="Связанная ячейка 9" xfId="6540"/>
    <cellStyle name="Связанная ячейка 9 2" xfId="6541"/>
    <cellStyle name="Связанная ячейка 9_46EE.2011(v1.0)" xfId="6542"/>
    <cellStyle name="Стиль 1" xfId="73"/>
    <cellStyle name="Стиль 1 2" xfId="74"/>
    <cellStyle name="Стиль 1 2 2" xfId="75"/>
    <cellStyle name="Стиль 1 2 3" xfId="76"/>
    <cellStyle name="Стиль 1 2_46EP.2012(v0.1)" xfId="6543"/>
    <cellStyle name="Стиль 1 3" xfId="77"/>
    <cellStyle name="Стиль 1 4" xfId="78"/>
    <cellStyle name="Стиль 1 5" xfId="79"/>
    <cellStyle name="Стиль 1 6" xfId="80"/>
    <cellStyle name="Стиль 1 7" xfId="81"/>
    <cellStyle name="Стиль 1 8" xfId="82"/>
    <cellStyle name="Стиль 1 9" xfId="83"/>
    <cellStyle name="Стиль 1_ЗАКЛЮЧЕНИЕ Каскад-на 2013 год " xfId="843"/>
    <cellStyle name="Стиль 2" xfId="844"/>
    <cellStyle name="Стиль 3" xfId="845"/>
    <cellStyle name="Стиль 4" xfId="846"/>
    <cellStyle name="Стиль 5" xfId="847"/>
    <cellStyle name="Субсчет" xfId="848"/>
    <cellStyle name="Счет" xfId="849"/>
    <cellStyle name="ТЕКСТ" xfId="6544"/>
    <cellStyle name="ТЕКСТ 10" xfId="6545"/>
    <cellStyle name="ТЕКСТ 2" xfId="6546"/>
    <cellStyle name="ТЕКСТ 2 2" xfId="6547"/>
    <cellStyle name="ТЕКСТ 2 3" xfId="6548"/>
    <cellStyle name="ТЕКСТ 2_прил_1_ Формат БП 2012" xfId="6549"/>
    <cellStyle name="ТЕКСТ 3" xfId="6550"/>
    <cellStyle name="ТЕКСТ 4" xfId="6551"/>
    <cellStyle name="ТЕКСТ 5" xfId="6552"/>
    <cellStyle name="ТЕКСТ 6" xfId="6553"/>
    <cellStyle name="ТЕКСТ 7" xfId="6554"/>
    <cellStyle name="ТЕКСТ 8" xfId="6555"/>
    <cellStyle name="ТЕКСТ 9" xfId="6556"/>
    <cellStyle name="Текст предупреждения 10" xfId="6557"/>
    <cellStyle name="Текст предупреждения 11" xfId="6558"/>
    <cellStyle name="Текст предупреждения 12" xfId="6559"/>
    <cellStyle name="Текст предупреждения 13" xfId="6560"/>
    <cellStyle name="Текст предупреждения 14" xfId="6561"/>
    <cellStyle name="Текст предупреждения 15" xfId="6562"/>
    <cellStyle name="Текст предупреждения 16" xfId="6563"/>
    <cellStyle name="Текст предупреждения 17" xfId="6564"/>
    <cellStyle name="Текст предупреждения 18" xfId="6565"/>
    <cellStyle name="Текст предупреждения 19" xfId="6566"/>
    <cellStyle name="Текст предупреждения 2" xfId="850"/>
    <cellStyle name="Текст предупреждения 2 2" xfId="6567"/>
    <cellStyle name="Текст предупреждения 20" xfId="6568"/>
    <cellStyle name="Текст предупреждения 3" xfId="851"/>
    <cellStyle name="Текст предупреждения 3 2" xfId="6569"/>
    <cellStyle name="Текст предупреждения 4" xfId="6570"/>
    <cellStyle name="Текст предупреждения 4 2" xfId="6571"/>
    <cellStyle name="Текст предупреждения 5" xfId="6572"/>
    <cellStyle name="Текст предупреждения 5 2" xfId="6573"/>
    <cellStyle name="Текст предупреждения 6" xfId="6574"/>
    <cellStyle name="Текст предупреждения 6 2" xfId="6575"/>
    <cellStyle name="Текст предупреждения 7" xfId="6576"/>
    <cellStyle name="Текст предупреждения 7 2" xfId="6577"/>
    <cellStyle name="Текст предупреждения 8" xfId="6578"/>
    <cellStyle name="Текст предупреждения 8 2" xfId="6579"/>
    <cellStyle name="Текст предупреждения 9" xfId="6580"/>
    <cellStyle name="Текст предупреждения 9 2" xfId="6581"/>
    <cellStyle name="Текстовый" xfId="108"/>
    <cellStyle name="Текстовый 2" xfId="6582"/>
    <cellStyle name="Текстовый 3" xfId="6583"/>
    <cellStyle name="Текстовый 4" xfId="6584"/>
    <cellStyle name="Текстовый 5" xfId="6585"/>
    <cellStyle name="Текстовый 6" xfId="6586"/>
    <cellStyle name="Текстовый 7" xfId="6587"/>
    <cellStyle name="Текстовый 8" xfId="6588"/>
    <cellStyle name="Текстовый 9" xfId="6589"/>
    <cellStyle name="Текстовый_1" xfId="6590"/>
    <cellStyle name="Тень" xfId="6591"/>
    <cellStyle name="тонны" xfId="852"/>
    <cellStyle name="тонны 2" xfId="6592"/>
    <cellStyle name="тонны 2 2" xfId="6593"/>
    <cellStyle name="тонны 2_прил_1_ Формат БП 2012" xfId="6594"/>
    <cellStyle name="тонны_СТАНЦИИ_2011_БП" xfId="6595"/>
    <cellStyle name="Тысячи [0]_12п" xfId="6596"/>
    <cellStyle name="Тысячи [а]" xfId="6597"/>
    <cellStyle name="Тысячи_11п" xfId="6598"/>
    <cellStyle name="ФИКСИРОВАННЫЙ" xfId="6599"/>
    <cellStyle name="ФИКСИРОВАННЫЙ 2" xfId="6600"/>
    <cellStyle name="ФИКСИРОВАННЫЙ 3" xfId="6601"/>
    <cellStyle name="ФИКСИРОВАННЫЙ 4" xfId="6602"/>
    <cellStyle name="ФИКСИРОВАННЫЙ 5" xfId="6603"/>
    <cellStyle name="ФИКСИРОВАННЫЙ 6" xfId="6604"/>
    <cellStyle name="ФИКСИРОВАННЫЙ 7" xfId="6605"/>
    <cellStyle name="ФИКСИРОВАННЫЙ 8" xfId="6606"/>
    <cellStyle name="ФИКСИРОВАННЫЙ 9" xfId="6607"/>
    <cellStyle name="ФИКСИРОВАННЫЙ_1" xfId="6608"/>
    <cellStyle name="Финансовый" xfId="1122" builtinId="3"/>
    <cellStyle name="Финансовый [0] 2" xfId="6609"/>
    <cellStyle name="Финансовый 10" xfId="853"/>
    <cellStyle name="Финансовый 10 2" xfId="6610"/>
    <cellStyle name="Финансовый 10 3" xfId="6611"/>
    <cellStyle name="Финансовый 10 4" xfId="6612"/>
    <cellStyle name="Финансовый 10 5" xfId="6613"/>
    <cellStyle name="Финансовый 11" xfId="854"/>
    <cellStyle name="Финансовый 11 2" xfId="6614"/>
    <cellStyle name="Финансовый 11 3" xfId="6615"/>
    <cellStyle name="Финансовый 11 4" xfId="6616"/>
    <cellStyle name="Финансовый 11 5" xfId="6617"/>
    <cellStyle name="Финансовый 12" xfId="855"/>
    <cellStyle name="Финансовый 12 2" xfId="6618"/>
    <cellStyle name="Финансовый 12 3" xfId="6619"/>
    <cellStyle name="Финансовый 12 4" xfId="6620"/>
    <cellStyle name="Финансовый 12 5" xfId="6621"/>
    <cellStyle name="Финансовый 13" xfId="856"/>
    <cellStyle name="Финансовый 13 2" xfId="6622"/>
    <cellStyle name="Финансовый 13 3" xfId="6623"/>
    <cellStyle name="Финансовый 13 4" xfId="6624"/>
    <cellStyle name="Финансовый 13 5" xfId="6625"/>
    <cellStyle name="Финансовый 14" xfId="857"/>
    <cellStyle name="Финансовый 14 2" xfId="6626"/>
    <cellStyle name="Финансовый 14 3" xfId="6627"/>
    <cellStyle name="Финансовый 14 4" xfId="6628"/>
    <cellStyle name="Финансовый 14 5" xfId="6629"/>
    <cellStyle name="Финансовый 15" xfId="858"/>
    <cellStyle name="Финансовый 15 2" xfId="6630"/>
    <cellStyle name="Финансовый 15 3" xfId="6631"/>
    <cellStyle name="Финансовый 15 4" xfId="6632"/>
    <cellStyle name="Финансовый 15 5" xfId="6633"/>
    <cellStyle name="Финансовый 16" xfId="859"/>
    <cellStyle name="Финансовый 16 2" xfId="6634"/>
    <cellStyle name="Финансовый 16 3" xfId="6635"/>
    <cellStyle name="Финансовый 16 4" xfId="6636"/>
    <cellStyle name="Финансовый 16 5" xfId="6637"/>
    <cellStyle name="Финансовый 17" xfId="860"/>
    <cellStyle name="Финансовый 17 2" xfId="6638"/>
    <cellStyle name="Финансовый 17 3" xfId="6639"/>
    <cellStyle name="Финансовый 17 4" xfId="6640"/>
    <cellStyle name="Финансовый 17 5" xfId="6641"/>
    <cellStyle name="Финансовый 18" xfId="861"/>
    <cellStyle name="Финансовый 18 2" xfId="6642"/>
    <cellStyle name="Финансовый 18 3" xfId="6643"/>
    <cellStyle name="Финансовый 18 4" xfId="6644"/>
    <cellStyle name="Финансовый 18 5" xfId="6645"/>
    <cellStyle name="Финансовый 19" xfId="862"/>
    <cellStyle name="Финансовый 19 2" xfId="6646"/>
    <cellStyle name="Финансовый 19 3" xfId="6647"/>
    <cellStyle name="Финансовый 19 4" xfId="6648"/>
    <cellStyle name="Финансовый 19 5" xfId="6649"/>
    <cellStyle name="Финансовый 2" xfId="863"/>
    <cellStyle name="Финансовый 2 10" xfId="864"/>
    <cellStyle name="Финансовый 2 11" xfId="865"/>
    <cellStyle name="Финансовый 2 12" xfId="866"/>
    <cellStyle name="Финансовый 2 13" xfId="867"/>
    <cellStyle name="Финансовый 2 14" xfId="868"/>
    <cellStyle name="Финансовый 2 15" xfId="869"/>
    <cellStyle name="Финансовый 2 16" xfId="870"/>
    <cellStyle name="Финансовый 2 17" xfId="871"/>
    <cellStyle name="Финансовый 2 18" xfId="872"/>
    <cellStyle name="Финансовый 2 19" xfId="873"/>
    <cellStyle name="Финансовый 2 2" xfId="874"/>
    <cellStyle name="Финансовый 2 2 10" xfId="875"/>
    <cellStyle name="Финансовый 2 2 11" xfId="876"/>
    <cellStyle name="Финансовый 2 2 12" xfId="877"/>
    <cellStyle name="Финансовый 2 2 13" xfId="878"/>
    <cellStyle name="Финансовый 2 2 14" xfId="879"/>
    <cellStyle name="Финансовый 2 2 15" xfId="880"/>
    <cellStyle name="Финансовый 2 2 16" xfId="881"/>
    <cellStyle name="Финансовый 2 2 17" xfId="882"/>
    <cellStyle name="Финансовый 2 2 18" xfId="883"/>
    <cellStyle name="Финансовый 2 2 19" xfId="884"/>
    <cellStyle name="Финансовый 2 2 2" xfId="885"/>
    <cellStyle name="Финансовый 2 2 2 2" xfId="6650"/>
    <cellStyle name="Финансовый 2 2 20" xfId="886"/>
    <cellStyle name="Финансовый 2 2 21" xfId="887"/>
    <cellStyle name="Финансовый 2 2 22" xfId="888"/>
    <cellStyle name="Финансовый 2 2 23" xfId="889"/>
    <cellStyle name="Финансовый 2 2 24" xfId="890"/>
    <cellStyle name="Финансовый 2 2 25" xfId="891"/>
    <cellStyle name="Финансовый 2 2 26" xfId="892"/>
    <cellStyle name="Финансовый 2 2 27" xfId="893"/>
    <cellStyle name="Финансовый 2 2 28" xfId="894"/>
    <cellStyle name="Финансовый 2 2 29" xfId="895"/>
    <cellStyle name="Финансовый 2 2 3" xfId="896"/>
    <cellStyle name="Финансовый 2 2 30" xfId="897"/>
    <cellStyle name="Финансовый 2 2 31" xfId="898"/>
    <cellStyle name="Финансовый 2 2 32" xfId="899"/>
    <cellStyle name="Финансовый 2 2 33" xfId="900"/>
    <cellStyle name="Финансовый 2 2 34" xfId="901"/>
    <cellStyle name="Финансовый 2 2 35" xfId="902"/>
    <cellStyle name="Финансовый 2 2 36" xfId="903"/>
    <cellStyle name="Финансовый 2 2 37" xfId="904"/>
    <cellStyle name="Финансовый 2 2 38" xfId="905"/>
    <cellStyle name="Финансовый 2 2 4" xfId="906"/>
    <cellStyle name="Финансовый 2 2 5" xfId="907"/>
    <cellStyle name="Финансовый 2 2 6" xfId="908"/>
    <cellStyle name="Финансовый 2 2 7" xfId="909"/>
    <cellStyle name="Финансовый 2 2 8" xfId="910"/>
    <cellStyle name="Финансовый 2 2 9" xfId="911"/>
    <cellStyle name="Финансовый 2 2_INDEX.STATION.2012(v1.0)_" xfId="6651"/>
    <cellStyle name="Финансовый 2 20" xfId="912"/>
    <cellStyle name="Финансовый 2 21" xfId="913"/>
    <cellStyle name="Финансовый 2 22" xfId="914"/>
    <cellStyle name="Финансовый 2 23" xfId="915"/>
    <cellStyle name="Финансовый 2 24" xfId="916"/>
    <cellStyle name="Финансовый 2 25" xfId="917"/>
    <cellStyle name="Финансовый 2 26" xfId="918"/>
    <cellStyle name="Финансовый 2 27" xfId="919"/>
    <cellStyle name="Финансовый 2 28" xfId="920"/>
    <cellStyle name="Финансовый 2 29" xfId="921"/>
    <cellStyle name="Финансовый 2 3" xfId="922"/>
    <cellStyle name="Финансовый 2 3 2" xfId="6652"/>
    <cellStyle name="Финансовый 2 30" xfId="923"/>
    <cellStyle name="Финансовый 2 31" xfId="924"/>
    <cellStyle name="Финансовый 2 32" xfId="925"/>
    <cellStyle name="Финансовый 2 33" xfId="926"/>
    <cellStyle name="Финансовый 2 34" xfId="927"/>
    <cellStyle name="Финансовый 2 35" xfId="928"/>
    <cellStyle name="Финансовый 2 36" xfId="929"/>
    <cellStyle name="Финансовый 2 37" xfId="930"/>
    <cellStyle name="Финансовый 2 38" xfId="931"/>
    <cellStyle name="Финансовый 2 39" xfId="932"/>
    <cellStyle name="Финансовый 2 4" xfId="933"/>
    <cellStyle name="Финансовый 2 40" xfId="934"/>
    <cellStyle name="Финансовый 2 5" xfId="935"/>
    <cellStyle name="Финансовый 2 6" xfId="936"/>
    <cellStyle name="Финансовый 2 7" xfId="937"/>
    <cellStyle name="Финансовый 2 8" xfId="938"/>
    <cellStyle name="Финансовый 2 9" xfId="939"/>
    <cellStyle name="Финансовый 2_14 формаН - 2008 2вар" xfId="940"/>
    <cellStyle name="Финансовый 20" xfId="941"/>
    <cellStyle name="Финансовый 20 2" xfId="6653"/>
    <cellStyle name="Финансовый 20 3" xfId="6654"/>
    <cellStyle name="Финансовый 20 4" xfId="6655"/>
    <cellStyle name="Финансовый 20 5" xfId="6656"/>
    <cellStyle name="Финансовый 21" xfId="942"/>
    <cellStyle name="Финансовый 21 2" xfId="6657"/>
    <cellStyle name="Финансовый 21 3" xfId="6658"/>
    <cellStyle name="Финансовый 21 4" xfId="6659"/>
    <cellStyle name="Финансовый 21 5" xfId="6660"/>
    <cellStyle name="Финансовый 22" xfId="943"/>
    <cellStyle name="Финансовый 22 2" xfId="6661"/>
    <cellStyle name="Финансовый 22 3" xfId="6662"/>
    <cellStyle name="Финансовый 22 4" xfId="6663"/>
    <cellStyle name="Финансовый 22 5" xfId="6664"/>
    <cellStyle name="Финансовый 23" xfId="944"/>
    <cellStyle name="Финансовый 23 2" xfId="6665"/>
    <cellStyle name="Финансовый 23 3" xfId="6666"/>
    <cellStyle name="Финансовый 23 4" xfId="6667"/>
    <cellStyle name="Финансовый 23 5" xfId="6668"/>
    <cellStyle name="Финансовый 24" xfId="945"/>
    <cellStyle name="Финансовый 24 2" xfId="6669"/>
    <cellStyle name="Финансовый 24 3" xfId="6670"/>
    <cellStyle name="Финансовый 24 4" xfId="6671"/>
    <cellStyle name="Финансовый 24 5" xfId="6672"/>
    <cellStyle name="Финансовый 25" xfId="946"/>
    <cellStyle name="Финансовый 25 2" xfId="6673"/>
    <cellStyle name="Финансовый 25 3" xfId="6674"/>
    <cellStyle name="Финансовый 25 4" xfId="6675"/>
    <cellStyle name="Финансовый 25 5" xfId="6676"/>
    <cellStyle name="Финансовый 26" xfId="947"/>
    <cellStyle name="Финансовый 26 2" xfId="6677"/>
    <cellStyle name="Финансовый 26 3" xfId="6678"/>
    <cellStyle name="Финансовый 26 4" xfId="6679"/>
    <cellStyle name="Финансовый 26 5" xfId="6680"/>
    <cellStyle name="Финансовый 27" xfId="948"/>
    <cellStyle name="Финансовый 27 2" xfId="6681"/>
    <cellStyle name="Финансовый 27 3" xfId="6682"/>
    <cellStyle name="Финансовый 27 4" xfId="6683"/>
    <cellStyle name="Финансовый 27 5" xfId="6684"/>
    <cellStyle name="Финансовый 28" xfId="949"/>
    <cellStyle name="Финансовый 28 2" xfId="6685"/>
    <cellStyle name="Финансовый 28 3" xfId="6686"/>
    <cellStyle name="Финансовый 28 4" xfId="6687"/>
    <cellStyle name="Финансовый 28 5" xfId="6688"/>
    <cellStyle name="Финансовый 29" xfId="950"/>
    <cellStyle name="Финансовый 29 2" xfId="6689"/>
    <cellStyle name="Финансовый 29 3" xfId="6690"/>
    <cellStyle name="Финансовый 29 4" xfId="6691"/>
    <cellStyle name="Финансовый 29 5" xfId="6692"/>
    <cellStyle name="Финансовый 3" xfId="951"/>
    <cellStyle name="Финансовый 3 10" xfId="952"/>
    <cellStyle name="Финансовый 3 11" xfId="953"/>
    <cellStyle name="Финансовый 3 12" xfId="954"/>
    <cellStyle name="Финансовый 3 13" xfId="955"/>
    <cellStyle name="Финансовый 3 14" xfId="956"/>
    <cellStyle name="Финансовый 3 15" xfId="957"/>
    <cellStyle name="Финансовый 3 16" xfId="958"/>
    <cellStyle name="Финансовый 3 17" xfId="959"/>
    <cellStyle name="Финансовый 3 18" xfId="960"/>
    <cellStyle name="Финансовый 3 19" xfId="961"/>
    <cellStyle name="Финансовый 3 2" xfId="962"/>
    <cellStyle name="Финансовый 3 20" xfId="963"/>
    <cellStyle name="Финансовый 3 21" xfId="964"/>
    <cellStyle name="Финансовый 3 22" xfId="965"/>
    <cellStyle name="Финансовый 3 23" xfId="966"/>
    <cellStyle name="Финансовый 3 24" xfId="967"/>
    <cellStyle name="Финансовый 3 25" xfId="968"/>
    <cellStyle name="Финансовый 3 26" xfId="969"/>
    <cellStyle name="Финансовый 3 27" xfId="970"/>
    <cellStyle name="Финансовый 3 28" xfId="971"/>
    <cellStyle name="Финансовый 3 29" xfId="972"/>
    <cellStyle name="Финансовый 3 3" xfId="973"/>
    <cellStyle name="Финансовый 3 30" xfId="974"/>
    <cellStyle name="Финансовый 3 31" xfId="975"/>
    <cellStyle name="Финансовый 3 32" xfId="976"/>
    <cellStyle name="Финансовый 3 33" xfId="977"/>
    <cellStyle name="Финансовый 3 34" xfId="978"/>
    <cellStyle name="Финансовый 3 35" xfId="979"/>
    <cellStyle name="Финансовый 3 36" xfId="980"/>
    <cellStyle name="Финансовый 3 37" xfId="981"/>
    <cellStyle name="Финансовый 3 38" xfId="982"/>
    <cellStyle name="Финансовый 3 4" xfId="983"/>
    <cellStyle name="Финансовый 3 5" xfId="984"/>
    <cellStyle name="Финансовый 3 6" xfId="985"/>
    <cellStyle name="Финансовый 3 7" xfId="986"/>
    <cellStyle name="Финансовый 3 8" xfId="987"/>
    <cellStyle name="Финансовый 3 9" xfId="988"/>
    <cellStyle name="Финансовый 3_INDEX.STATION.2012(v1.0)_" xfId="6693"/>
    <cellStyle name="Финансовый 30" xfId="989"/>
    <cellStyle name="Финансовый 30 2" xfId="6694"/>
    <cellStyle name="Финансовый 30 3" xfId="6695"/>
    <cellStyle name="Финансовый 30 4" xfId="6696"/>
    <cellStyle name="Финансовый 30 5" xfId="6697"/>
    <cellStyle name="Финансовый 31" xfId="990"/>
    <cellStyle name="Финансовый 31 2" xfId="6698"/>
    <cellStyle name="Финансовый 31 3" xfId="6699"/>
    <cellStyle name="Финансовый 31 4" xfId="6700"/>
    <cellStyle name="Финансовый 31 5" xfId="6701"/>
    <cellStyle name="Финансовый 32" xfId="991"/>
    <cellStyle name="Финансовый 32 2" xfId="6702"/>
    <cellStyle name="Финансовый 32 3" xfId="6703"/>
    <cellStyle name="Финансовый 32 4" xfId="6704"/>
    <cellStyle name="Финансовый 32 5" xfId="6705"/>
    <cellStyle name="Финансовый 33" xfId="992"/>
    <cellStyle name="Финансовый 33 2" xfId="6706"/>
    <cellStyle name="Финансовый 33 3" xfId="6707"/>
    <cellStyle name="Финансовый 33 4" xfId="6708"/>
    <cellStyle name="Финансовый 33 5" xfId="6709"/>
    <cellStyle name="Финансовый 34" xfId="993"/>
    <cellStyle name="Финансовый 34 2" xfId="6710"/>
    <cellStyle name="Финансовый 34 3" xfId="6711"/>
    <cellStyle name="Финансовый 34 4" xfId="6712"/>
    <cellStyle name="Финансовый 34 5" xfId="6713"/>
    <cellStyle name="Финансовый 35" xfId="994"/>
    <cellStyle name="Финансовый 35 2" xfId="6714"/>
    <cellStyle name="Финансовый 35 3" xfId="6715"/>
    <cellStyle name="Финансовый 35 4" xfId="6716"/>
    <cellStyle name="Финансовый 35 5" xfId="6717"/>
    <cellStyle name="Финансовый 36" xfId="995"/>
    <cellStyle name="Финансовый 36 2" xfId="6718"/>
    <cellStyle name="Финансовый 36 3" xfId="6719"/>
    <cellStyle name="Финансовый 36 4" xfId="6720"/>
    <cellStyle name="Финансовый 36 5" xfId="6721"/>
    <cellStyle name="Финансовый 37" xfId="996"/>
    <cellStyle name="Финансовый 37 2" xfId="6722"/>
    <cellStyle name="Финансовый 37 3" xfId="6723"/>
    <cellStyle name="Финансовый 37 4" xfId="6724"/>
    <cellStyle name="Финансовый 37 5" xfId="6725"/>
    <cellStyle name="Финансовый 38" xfId="997"/>
    <cellStyle name="Финансовый 38 2" xfId="6726"/>
    <cellStyle name="Финансовый 38 3" xfId="6727"/>
    <cellStyle name="Финансовый 38 4" xfId="6728"/>
    <cellStyle name="Финансовый 38 5" xfId="6729"/>
    <cellStyle name="Финансовый 39" xfId="998"/>
    <cellStyle name="Финансовый 4" xfId="999"/>
    <cellStyle name="Финансовый 4 10" xfId="1000"/>
    <cellStyle name="Финансовый 4 11" xfId="1001"/>
    <cellStyle name="Финансовый 4 12" xfId="1002"/>
    <cellStyle name="Финансовый 4 13" xfId="1003"/>
    <cellStyle name="Финансовый 4 14" xfId="1004"/>
    <cellStyle name="Финансовый 4 15" xfId="1005"/>
    <cellStyle name="Финансовый 4 16" xfId="1006"/>
    <cellStyle name="Финансовый 4 17" xfId="1007"/>
    <cellStyle name="Финансовый 4 18" xfId="1008"/>
    <cellStyle name="Финансовый 4 19" xfId="1009"/>
    <cellStyle name="Финансовый 4 2" xfId="1010"/>
    <cellStyle name="Финансовый 4 2 10" xfId="1011"/>
    <cellStyle name="Финансовый 4 2 11" xfId="1012"/>
    <cellStyle name="Финансовый 4 2 12" xfId="1013"/>
    <cellStyle name="Финансовый 4 2 13" xfId="1014"/>
    <cellStyle name="Финансовый 4 2 14" xfId="1015"/>
    <cellStyle name="Финансовый 4 2 15" xfId="1016"/>
    <cellStyle name="Финансовый 4 2 16" xfId="1017"/>
    <cellStyle name="Финансовый 4 2 17" xfId="1018"/>
    <cellStyle name="Финансовый 4 2 18" xfId="1019"/>
    <cellStyle name="Финансовый 4 2 19" xfId="1020"/>
    <cellStyle name="Финансовый 4 2 2" xfId="1021"/>
    <cellStyle name="Финансовый 4 2 2 10" xfId="1022"/>
    <cellStyle name="Финансовый 4 2 2 11" xfId="1023"/>
    <cellStyle name="Финансовый 4 2 2 12" xfId="1024"/>
    <cellStyle name="Финансовый 4 2 2 13" xfId="1025"/>
    <cellStyle name="Финансовый 4 2 2 14" xfId="1026"/>
    <cellStyle name="Финансовый 4 2 2 15" xfId="1027"/>
    <cellStyle name="Финансовый 4 2 2 16" xfId="1028"/>
    <cellStyle name="Финансовый 4 2 2 17" xfId="1029"/>
    <cellStyle name="Финансовый 4 2 2 18" xfId="1030"/>
    <cellStyle name="Финансовый 4 2 2 19" xfId="1031"/>
    <cellStyle name="Финансовый 4 2 2 2" xfId="1032"/>
    <cellStyle name="Финансовый 4 2 2 20" xfId="1033"/>
    <cellStyle name="Финансовый 4 2 2 21" xfId="1034"/>
    <cellStyle name="Финансовый 4 2 2 22" xfId="1035"/>
    <cellStyle name="Финансовый 4 2 2 23" xfId="1036"/>
    <cellStyle name="Финансовый 4 2 2 24" xfId="1037"/>
    <cellStyle name="Финансовый 4 2 2 25" xfId="1038"/>
    <cellStyle name="Финансовый 4 2 2 26" xfId="1039"/>
    <cellStyle name="Финансовый 4 2 2 27" xfId="1040"/>
    <cellStyle name="Финансовый 4 2 2 28" xfId="1041"/>
    <cellStyle name="Финансовый 4 2 2 29" xfId="1042"/>
    <cellStyle name="Финансовый 4 2 2 3" xfId="1043"/>
    <cellStyle name="Финансовый 4 2 2 30" xfId="1044"/>
    <cellStyle name="Финансовый 4 2 2 31" xfId="1045"/>
    <cellStyle name="Финансовый 4 2 2 32" xfId="1046"/>
    <cellStyle name="Финансовый 4 2 2 33" xfId="1047"/>
    <cellStyle name="Финансовый 4 2 2 34" xfId="1048"/>
    <cellStyle name="Финансовый 4 2 2 35" xfId="1049"/>
    <cellStyle name="Финансовый 4 2 2 36" xfId="1050"/>
    <cellStyle name="Финансовый 4 2 2 37" xfId="1051"/>
    <cellStyle name="Финансовый 4 2 2 38" xfId="1052"/>
    <cellStyle name="Финансовый 4 2 2 4" xfId="1053"/>
    <cellStyle name="Финансовый 4 2 2 5" xfId="1054"/>
    <cellStyle name="Финансовый 4 2 2 6" xfId="1055"/>
    <cellStyle name="Финансовый 4 2 2 7" xfId="1056"/>
    <cellStyle name="Финансовый 4 2 2 8" xfId="1057"/>
    <cellStyle name="Финансовый 4 2 2 9" xfId="1058"/>
    <cellStyle name="Финансовый 4 2 20" xfId="1059"/>
    <cellStyle name="Финансовый 4 2 21" xfId="1060"/>
    <cellStyle name="Финансовый 4 2 22" xfId="1061"/>
    <cellStyle name="Финансовый 4 2 23" xfId="1062"/>
    <cellStyle name="Финансовый 4 2 24" xfId="1063"/>
    <cellStyle name="Финансовый 4 2 25" xfId="1064"/>
    <cellStyle name="Финансовый 4 2 26" xfId="1065"/>
    <cellStyle name="Финансовый 4 2 27" xfId="1066"/>
    <cellStyle name="Финансовый 4 2 28" xfId="1067"/>
    <cellStyle name="Финансовый 4 2 29" xfId="1068"/>
    <cellStyle name="Финансовый 4 2 3" xfId="1069"/>
    <cellStyle name="Финансовый 4 2 30" xfId="1070"/>
    <cellStyle name="Финансовый 4 2 31" xfId="1071"/>
    <cellStyle name="Финансовый 4 2 32" xfId="1072"/>
    <cellStyle name="Финансовый 4 2 33" xfId="1073"/>
    <cellStyle name="Финансовый 4 2 34" xfId="1074"/>
    <cellStyle name="Финансовый 4 2 35" xfId="1075"/>
    <cellStyle name="Финансовый 4 2 36" xfId="1076"/>
    <cellStyle name="Финансовый 4 2 37" xfId="1077"/>
    <cellStyle name="Финансовый 4 2 38" xfId="1078"/>
    <cellStyle name="Финансовый 4 2 4" xfId="1079"/>
    <cellStyle name="Финансовый 4 2 5" xfId="1080"/>
    <cellStyle name="Финансовый 4 2 6" xfId="1081"/>
    <cellStyle name="Финансовый 4 2 7" xfId="1082"/>
    <cellStyle name="Финансовый 4 2 8" xfId="1083"/>
    <cellStyle name="Финансовый 4 2 9" xfId="1084"/>
    <cellStyle name="Финансовый 4 2_2009 Альбом бюджетных форм- часть1.1" xfId="1085"/>
    <cellStyle name="Финансовый 4 20" xfId="1086"/>
    <cellStyle name="Финансовый 4 21" xfId="1087"/>
    <cellStyle name="Финансовый 4 22" xfId="1088"/>
    <cellStyle name="Финансовый 4 23" xfId="1089"/>
    <cellStyle name="Финансовый 4 24" xfId="1090"/>
    <cellStyle name="Финансовый 4 25" xfId="1091"/>
    <cellStyle name="Финансовый 4 26" xfId="1092"/>
    <cellStyle name="Финансовый 4 27" xfId="1093"/>
    <cellStyle name="Финансовый 4 28" xfId="1094"/>
    <cellStyle name="Финансовый 4 29" xfId="1095"/>
    <cellStyle name="Финансовый 4 3" xfId="1096"/>
    <cellStyle name="Финансовый 4 30" xfId="1097"/>
    <cellStyle name="Финансовый 4 31" xfId="1098"/>
    <cellStyle name="Финансовый 4 32" xfId="1099"/>
    <cellStyle name="Финансовый 4 33" xfId="1100"/>
    <cellStyle name="Финансовый 4 34" xfId="1101"/>
    <cellStyle name="Финансовый 4 35" xfId="1102"/>
    <cellStyle name="Финансовый 4 36" xfId="1103"/>
    <cellStyle name="Финансовый 4 37" xfId="1104"/>
    <cellStyle name="Финансовый 4 38" xfId="1105"/>
    <cellStyle name="Финансовый 4 4" xfId="1106"/>
    <cellStyle name="Финансовый 4 5" xfId="1107"/>
    <cellStyle name="Финансовый 4 6" xfId="1108"/>
    <cellStyle name="Финансовый 4 7" xfId="1109"/>
    <cellStyle name="Финансовый 4 8" xfId="1110"/>
    <cellStyle name="Финансовый 4 9" xfId="1111"/>
    <cellStyle name="Финансовый 40" xfId="1112"/>
    <cellStyle name="Финансовый 40 10" xfId="6730"/>
    <cellStyle name="Финансовый 40 11" xfId="6731"/>
    <cellStyle name="Финансовый 40 12" xfId="6732"/>
    <cellStyle name="Финансовый 40 13" xfId="6733"/>
    <cellStyle name="Финансовый 40 14" xfId="6734"/>
    <cellStyle name="Финансовый 40 15" xfId="6735"/>
    <cellStyle name="Финансовый 40 16" xfId="6736"/>
    <cellStyle name="Финансовый 40 17" xfId="6737"/>
    <cellStyle name="Финансовый 40 2" xfId="6738"/>
    <cellStyle name="Финансовый 40 3" xfId="6739"/>
    <cellStyle name="Финансовый 40 4" xfId="6740"/>
    <cellStyle name="Финансовый 40 5" xfId="6741"/>
    <cellStyle name="Финансовый 40 6" xfId="6742"/>
    <cellStyle name="Финансовый 40 7" xfId="6743"/>
    <cellStyle name="Финансовый 40 8" xfId="6744"/>
    <cellStyle name="Финансовый 40 9" xfId="6745"/>
    <cellStyle name="Финансовый 41" xfId="1113"/>
    <cellStyle name="Финансовый 42" xfId="6746"/>
    <cellStyle name="Финансовый 43" xfId="6747"/>
    <cellStyle name="Финансовый 44" xfId="6824"/>
    <cellStyle name="Финансовый 5" xfId="1114"/>
    <cellStyle name="Финансовый 5 2" xfId="6748"/>
    <cellStyle name="Финансовый 5 3" xfId="6749"/>
    <cellStyle name="Финансовый 5 4" xfId="6750"/>
    <cellStyle name="Финансовый 5 5" xfId="6751"/>
    <cellStyle name="Финансовый 6" xfId="1115"/>
    <cellStyle name="Финансовый 6 2" xfId="6752"/>
    <cellStyle name="Финансовый 6 3" xfId="6753"/>
    <cellStyle name="Финансовый 6 4" xfId="6754"/>
    <cellStyle name="Финансовый 6 5" xfId="6755"/>
    <cellStyle name="Финансовый 7" xfId="1116"/>
    <cellStyle name="Финансовый 7 2" xfId="6756"/>
    <cellStyle name="Финансовый 7 3" xfId="6757"/>
    <cellStyle name="Финансовый 7 4" xfId="6758"/>
    <cellStyle name="Финансовый 7 5" xfId="6759"/>
    <cellStyle name="Финансовый 8" xfId="1117"/>
    <cellStyle name="Финансовый 8 2" xfId="6760"/>
    <cellStyle name="Финансовый 8 3" xfId="6761"/>
    <cellStyle name="Финансовый 8 4" xfId="6762"/>
    <cellStyle name="Финансовый 8 5" xfId="6763"/>
    <cellStyle name="Финансовый 9" xfId="1118"/>
    <cellStyle name="Финансовый 9 2" xfId="6764"/>
    <cellStyle name="Финансовый 9 3" xfId="6765"/>
    <cellStyle name="Финансовый 9 4" xfId="6766"/>
    <cellStyle name="Финансовый 9 5" xfId="6767"/>
    <cellStyle name="Финансовый0[0]_FU_bal" xfId="6768"/>
    <cellStyle name="Формула" xfId="84"/>
    <cellStyle name="Формула 2" xfId="6769"/>
    <cellStyle name="Формула_A РТ 2009 Рязаньэнерго" xfId="6770"/>
    <cellStyle name="ФормулаВБ" xfId="109"/>
    <cellStyle name="ФормулаНаКонтроль" xfId="110"/>
    <cellStyle name="Хороший 10" xfId="6771"/>
    <cellStyle name="Хороший 11" xfId="6772"/>
    <cellStyle name="Хороший 12" xfId="6773"/>
    <cellStyle name="Хороший 13" xfId="6774"/>
    <cellStyle name="Хороший 14" xfId="6775"/>
    <cellStyle name="Хороший 15" xfId="6776"/>
    <cellStyle name="Хороший 16" xfId="6777"/>
    <cellStyle name="Хороший 17" xfId="6778"/>
    <cellStyle name="Хороший 18" xfId="6779"/>
    <cellStyle name="Хороший 19" xfId="6780"/>
    <cellStyle name="Хороший 2" xfId="1119"/>
    <cellStyle name="Хороший 2 2" xfId="6781"/>
    <cellStyle name="Хороший 20" xfId="6782"/>
    <cellStyle name="Хороший 21" xfId="6823"/>
    <cellStyle name="Хороший 3" xfId="1120"/>
    <cellStyle name="Хороший 3 2" xfId="6783"/>
    <cellStyle name="Хороший 4" xfId="6784"/>
    <cellStyle name="Хороший 4 2" xfId="6785"/>
    <cellStyle name="Хороший 5" xfId="6786"/>
    <cellStyle name="Хороший 5 2" xfId="6787"/>
    <cellStyle name="Хороший 6" xfId="6788"/>
    <cellStyle name="Хороший 6 2" xfId="6789"/>
    <cellStyle name="Хороший 7" xfId="6790"/>
    <cellStyle name="Хороший 7 2" xfId="6791"/>
    <cellStyle name="Хороший 8" xfId="6792"/>
    <cellStyle name="Хороший 8 2" xfId="6793"/>
    <cellStyle name="Хороший 9" xfId="6794"/>
    <cellStyle name="Хороший 9 2" xfId="6795"/>
    <cellStyle name="Цена_продукта" xfId="6796"/>
    <cellStyle name="Цифры по центру с десятыми" xfId="6797"/>
    <cellStyle name="число" xfId="6798"/>
    <cellStyle name="Џђћ–…ќ’ќ›‰" xfId="85"/>
    <cellStyle name="Џђћ–…ќ’ќ›‰ 2" xfId="86"/>
    <cellStyle name="Џђћ–…ќ’ќ›‰ 2 2" xfId="87"/>
    <cellStyle name="Џђћ–…ќ’ќ›‰ 2 3" xfId="88"/>
    <cellStyle name="Џђћ–…ќ’ќ›‰ 3" xfId="89"/>
    <cellStyle name="Џђћ–…ќ’ќ›‰ 4" xfId="90"/>
    <cellStyle name="Џђћ–…ќ’ќ›‰ 5" xfId="91"/>
    <cellStyle name="Џђћ–…ќ’ќ›‰ 6" xfId="92"/>
    <cellStyle name="Џђћ–…ќ’ќ›‰ 7" xfId="93"/>
    <cellStyle name="Џђћ–…ќ’ќ›‰ 8" xfId="94"/>
    <cellStyle name="Џђћ–…ќ’ќ›‰ 9" xfId="95"/>
    <cellStyle name="Џђћ–…ќ’ќ›‰_СТАНЦИИ_2011_БП" xfId="6799"/>
    <cellStyle name="Шапка" xfId="6800"/>
    <cellStyle name="Шапка таблицы" xfId="6801"/>
    <cellStyle name="Шапка_6.1-топл_расход" xfId="6802"/>
    <cellStyle name="ШАУ" xfId="1121"/>
    <cellStyle name="ܘ_x0008_" xfId="96"/>
    <cellStyle name="ܛ_x0008_" xfId="97"/>
    <cellStyle name="ܛ_x0008_ 2" xfId="6803"/>
    <cellStyle name="ܛ_x0008_ 3" xfId="6804"/>
    <cellStyle name="ܛ_x0008__Вода (Бекл)" xfId="6805"/>
    <cellStyle name="標準_PL-CF sheet" xfId="6806"/>
    <cellStyle name="㐀കܒ_x0008_" xfId="98"/>
    <cellStyle name="㐀കܒ_x0008_ 2" xfId="6807"/>
    <cellStyle name="㐀കܒ_x0008_ 3" xfId="6808"/>
    <cellStyle name="㐀കܒ_x0008__Вода (Бекл)" xfId="6809"/>
    <cellStyle name="㼿㼿㼿㼿㼿㼿㼿㼿㼿?" xfId="6810"/>
    <cellStyle name="㼿㼿㼿㼿㼿㼿㼿㼿㼿? 2" xfId="6811"/>
    <cellStyle name="㼿㼿㼿㼿㼿㼿㼿㼿㼿?_прил_1_ Формат БП 2012" xfId="6812"/>
    <cellStyle name="䁺_x0001_" xfId="6813"/>
    <cellStyle name="䁺_x0001_ 2" xfId="6814"/>
    <cellStyle name="䁺_x0001_ 2 2" xfId="6815"/>
    <cellStyle name="䁺_x0001_ 2_прил_1_ Формат БП 2012" xfId="6816"/>
    <cellStyle name="䁺_x0001__6.1-топл_расход" xfId="6817"/>
  </cellStyles>
  <dxfs count="0"/>
  <tableStyles count="0" defaultTableStyle="TableStyleMedium9" defaultPivotStyle="PivotStyleLight16"/>
  <colors>
    <mruColors>
      <color rgb="FFFFCCFF"/>
      <color rgb="FFCC99FF"/>
      <color rgb="FF66FF99"/>
      <color rgb="FFEE0000"/>
      <color rgb="FF99CCFF"/>
      <color rgb="FFCC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ambaldorzhiev\&#1083;&#1080;&#1093;&#1072;&#1085;&#1086;&#1074;&#1072;%20&#1077;.&#1080;\&#1083;&#1080;&#1093;&#1072;&#1085;&#1086;&#1074;&#1072;%20&#1077;.&#1080;\!!!&#1056;&#1072;&#1073;&#1086;&#1095;&#1072;&#1103;%20&#1087;&#1072;&#1087;&#1082;&#1072;\&#1087;&#1088;&#1086;&#1095;&#1077;&#1077;\&#1086;&#1090;%20&#1041;&#1091;&#1096;&#1084;&#1072;&#1085;&#1086;&#1074;&#1072;\&#1095;&#1080;&#1089;&#1090;&#1072;&#1103;%20&#1082;&#1072;&#1083;&#1100;&#1082;&#1091;&#1083;&#1103;&#1094;&#1080;&#1103;%202016%20&#1075;&#1086;&#1076;%20-%20&#1086;&#1090;&#1087;&#1088;&#1072;&#1074;&#1082;&#1072;%20&#1074;%20&#1101;&#1085;&#1077;&#1088;&#1075;&#1086;&#1089;&#1083;&#1091;&#1078;&#1073;&#109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072;&#1083;&#1077;&#1081;%20&#1042;&#1057;+&#1042;&#1050;+&#1055;&#1042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\&#1056;&#1057;&#1058;_&#1046;&#1050;&#1061;\&#1050;&#1072;&#1079;&#1072;&#1085;&#1086;&#1074;&#1072;\&#1056;&#1072;&#1073;&#1086;&#1095;&#1072;&#1103;%20&#1087;&#1072;&#1087;&#1082;&#1072;\&#1058;&#1080;&#1087;&#1086;&#1074;&#1086;&#1077;%20&#1079;&#1072;&#1082;&#1083;&#1102;&#1095;&#1077;&#1085;&#1080;&#1077;%20&#1085;&#1072;%202019-2023%20&#1075;&#1075;\&#1052;&#1072;&#1088;&#1075;&#1072;&#1088;&#1103;&#1085;%20&#1057;.%20&#1057;\&#1044;&#1083;&#1103;%20&#1058;&#1057;%202015\&#1047;&#1040;&#1050;&#1051;&#1070;&#1063;&#1045;&#1053;&#1048;&#1045;-&#1085;&#1072;%202015%20&#1075;&#1075;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\Documents\&#1047;&#1072;&#1082;&#1083;&#1102;&#1095;&#1077;&#1085;&#1080;&#1103;\&#1047;&#1072;&#1082;&#1083;&#1102;&#1095;&#1077;&#1085;&#1080;&#1103;%202019\&#1050;&#1072;&#1088;&#1099;&#1084;&#1089;&#1082;&#1080;&#1081;\&#1058;&#1099;&#1088;&#1075;&#1077;&#1090;&#1091;&#1081;&#1089;&#1082;&#1086;&#1077;\&#1047;&#1072;&#1082;&#1083;&#1102;&#1095;&#1077;&#1085;&#1080;&#1077;%20%20%202019-2023%20&#1075;&#1075;%20&#1048;&#1050;%20&#1059;&#1060;&#1057;&#1048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&#1058;&#1072;&#1088;&#1080;&#1092;&#1085;&#1072;&#1103;%20&#1089;&#1077;&#1089;&#1089;&#1080;&#1103;%202020\&#1058;&#1080;&#1087;&#1086;&#1074;&#1086;&#1077;%20&#1079;&#1072;&#1082;&#1083;&#1102;&#1095;&#1077;&#1085;&#1080;&#1077;%20&#1082;&#1086;&#1088;&#1088;&#1077;&#1082;&#1090;&#1080;&#1088;&#1086;&#1074;&#1082;&#1072;%202020%20&#1075;&#1086;&#1076;%20-%20&#1074;&#1099;&#1087;&#1072;&#1076;&#1072;&#1102;&#1097;&#1080;&#107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\&#1056;&#1057;&#1058;_&#1046;&#1050;&#1061;\&#1050;&#1072;&#1079;&#1072;&#1085;&#1086;&#1074;&#1072;\&#1056;&#1072;&#1073;&#1086;&#1095;&#1072;&#1103;%20&#1087;&#1072;&#1087;&#1082;&#1072;\&#1058;&#1080;&#1087;&#1086;&#1074;&#1086;&#1077;%20&#1079;&#1072;&#1082;&#1083;&#1102;&#1095;&#1077;&#1085;&#1080;&#1077;%20&#1085;&#1072;%202019-2023%20&#1075;&#1075;\&#1047;&#1072;&#1082;&#1083;&#1102;&#1095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enskaya\&#1088;&#1072;&#1084;&#1077;&#1085;&#1089;&#1082;&#1072;&#1103;%20&#1102;.&#1072;\&#1056;&#1072;&#1084;&#1077;&#1085;&#1089;&#1082;&#1072;&#1103;%20&#1070;.&#1040;\&#1088;&#1072;&#1084;&#1077;&#1085;&#1089;&#1082;&#1072;&#1103;%20&#1102;.&#1072;\!!!&#1056;&#1072;&#1073;&#1086;&#1095;&#1072;&#1103;%20&#1087;&#1072;&#1087;&#1082;&#1072;\&#1087;&#1088;&#1086;&#1095;&#1077;&#1077;\&#1086;&#1090;%20&#1041;&#1091;&#1096;&#1084;&#1072;&#1085;&#1086;&#1074;&#1072;\&#1095;&#1080;&#1089;&#1090;&#1072;&#1103;%20&#1082;&#1072;&#1083;&#1100;&#1082;&#1091;&#1083;&#1103;&#1094;&#1080;&#1103;%202016%20&#1075;&#1086;&#1076;%20-%20&#1086;&#1090;&#1087;&#1088;&#1072;&#1074;&#1082;&#1072;%20&#1074;%20&#1101;&#1085;&#1077;&#1088;&#1075;&#1086;&#1089;&#1083;&#1091;&#1078;&#1073;&#109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!!&#1056;&#1072;&#1073;&#1086;&#1095;&#1072;&#1103;%20&#1087;&#1072;&#1087;&#1082;&#1072;\&#1087;&#1088;&#1086;&#1095;&#1077;&#1077;\&#1086;&#1090;%20&#1041;&#1091;&#1096;&#1084;&#1072;&#1085;&#1086;&#1074;&#1072;\&#1095;&#1080;&#1089;&#1090;&#1072;&#1103;%20&#1082;&#1072;&#1083;&#1100;&#1082;&#1091;&#1083;&#1103;&#1094;&#1080;&#1103;%202016%20&#1075;&#1086;&#1076;%20-%20&#1086;&#1090;&#1087;&#1088;&#1072;&#1074;&#1082;&#1072;%20&#1074;%20&#1101;&#1085;&#1077;&#1088;&#1075;&#1086;&#1089;&#1083;&#1091;&#1078;&#1073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Нормы325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Автозаполнение"/>
      <sheetName val="Свод сметы"/>
      <sheetName val="Handbook"/>
      <sheetName val="Информ-я о регулируемой орг-и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TOPLIWO"/>
      <sheetName val="2018"/>
      <sheetName val="2019"/>
      <sheetName val="Справочник"/>
      <sheetName val="договора-ОТЧЕТутв.БП"/>
      <sheetName val="Справочно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кет док-ов в идеале"/>
      <sheetName val="Анкета"/>
      <sheetName val="Исходные данные"/>
      <sheetName val="Долгосрочные параметры"/>
      <sheetName val="3"/>
      <sheetName val="анализ потерь (РЭК)"/>
      <sheetName val="3 (2)"/>
      <sheetName val="4"/>
      <sheetName val="4 (2)"/>
      <sheetName val="5"/>
      <sheetName val="динамика потерь"/>
      <sheetName val="15"/>
      <sheetName val="16"/>
      <sheetName val="17"/>
      <sheetName val="17.1"/>
      <sheetName val="18"/>
      <sheetName val="АДС -25 счет"/>
      <sheetName val="ОХР -26 счет"/>
      <sheetName val="факт 26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4 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заключение"/>
      <sheetName val="поправить"/>
      <sheetName val="норм расчет числ"/>
      <sheetName val="штатное"/>
      <sheetName val="норм расчет числ-с.п. "/>
      <sheetName val="страховые"/>
      <sheetName val="ОХР"/>
      <sheetName val="ремонтная программа"/>
      <sheetName val="ОППР электроцех (ремонт.прогр)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800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9">
          <cell r="B19" t="str">
            <v>Электромонтер по обслуживанию подстанций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ей ВС+ВК+ПВ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% разбивки ПО"/>
      <sheetName val="Нормативы на ГВС"/>
      <sheetName val="Тепло"/>
      <sheetName val="Полезный"/>
      <sheetName val="Вода"/>
      <sheetName val="ПП - Вода"/>
      <sheetName val="Вода - ст."/>
      <sheetName val="ПП - Вода-ст"/>
      <sheetName val="Подвоз"/>
      <sheetName val="ПП - Подвоз"/>
      <sheetName val="Водокачки"/>
      <sheetName val="ПП - Водокачки"/>
      <sheetName val="летний("/>
      <sheetName val="Стоки"/>
      <sheetName val="ПП - Стоки"/>
      <sheetName val="Стоки-ст"/>
      <sheetName val="ПП - Стоки-ст"/>
      <sheetName val="Прием и транспортирование"/>
      <sheetName val="ПП - Стоки-пр и тр"/>
      <sheetName val="УТБО"/>
      <sheetName val="ЭлЭн"/>
      <sheetName val="Цеховые расходы"/>
      <sheetName val="Общепроизводственные расходы"/>
      <sheetName val="Общехозяйственные расходы"/>
      <sheetName val="Индек пл.гр."/>
    </sheetNames>
    <sheetDataSet>
      <sheetData sheetId="0"/>
      <sheetData sheetId="1" refreshError="1"/>
      <sheetData sheetId="2" refreshError="1"/>
      <sheetData sheetId="3" refreshError="1"/>
      <sheetData sheetId="4">
        <row r="11">
          <cell r="W11">
            <v>0</v>
          </cell>
          <cell r="X11">
            <v>0</v>
          </cell>
          <cell r="AA11">
            <v>0</v>
          </cell>
          <cell r="AD11">
            <v>0</v>
          </cell>
        </row>
        <row r="18">
          <cell r="W18">
            <v>0</v>
          </cell>
          <cell r="X18">
            <v>0</v>
          </cell>
          <cell r="AA18">
            <v>0</v>
          </cell>
          <cell r="AD1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5">
          <cell r="B25" t="e">
            <v>#DIV/0!</v>
          </cell>
          <cell r="C25" t="e">
            <v>#DIV/0!</v>
          </cell>
          <cell r="D25" t="e">
            <v>#DIV/0!</v>
          </cell>
          <cell r="E25" t="e">
            <v>#DIV/0!</v>
          </cell>
        </row>
      </sheetData>
      <sheetData sheetId="23">
        <row r="25">
          <cell r="B25" t="e">
            <v>#DIV/0!</v>
          </cell>
          <cell r="C25" t="e">
            <v>#DIV/0!</v>
          </cell>
          <cell r="D25" t="e">
            <v>#DIV/0!</v>
          </cell>
          <cell r="E25" t="e">
            <v>#DIV/0!</v>
          </cell>
        </row>
      </sheetData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Базовый уровень ОР"/>
      <sheetName val="ЭЭ"/>
      <sheetName val="Индексы"/>
      <sheetName val="Тарифная сетка"/>
      <sheetName val="АУП"/>
      <sheetName val="НЧК"/>
      <sheetName val="штатное"/>
      <sheetName val="% разбивки ПО"/>
      <sheetName val="ТТЧ"/>
      <sheetName val="ПО"/>
      <sheetName val="Потери и уголь"/>
      <sheetName val="Смета ТС"/>
      <sheetName val="Баланс ТС"/>
      <sheetName val="Полезный"/>
      <sheetName val="Тариф ТС"/>
      <sheetName val="Смета ВС"/>
      <sheetName val="Баланс ВС"/>
      <sheetName val="Тариф ВС"/>
      <sheetName val="Смета ВО"/>
      <sheetName val="Баланс ВО"/>
      <sheetName val="Тариф ВО"/>
      <sheetName val="АДС"/>
      <sheetName val="Охрана труда"/>
      <sheetName val="Охрана труда (ВС)"/>
      <sheetName val="Материалы (насосы)"/>
      <sheetName val="Материалы (Вентиляторы)"/>
      <sheetName val="Материалы (дымососы)"/>
      <sheetName val="Материалы на  котлы"/>
      <sheetName val="мат. на теп. сети"/>
      <sheetName val="материалы ВС"/>
      <sheetName val="Транспорт"/>
      <sheetName val="АР"/>
      <sheetName val="РР"/>
      <sheetName val="Индек пл.гр."/>
      <sheetName val="Показатели ЭЭффект"/>
    </sheetNames>
    <sheetDataSet>
      <sheetData sheetId="0"/>
      <sheetData sheetId="1"/>
      <sheetData sheetId="2"/>
      <sheetData sheetId="3"/>
      <sheetData sheetId="4"/>
      <sheetData sheetId="5">
        <row r="6">
          <cell r="F6">
            <v>0.20430545373958467</v>
          </cell>
        </row>
      </sheetData>
      <sheetData sheetId="6">
        <row r="8">
          <cell r="O8">
            <v>5.1635005556828881</v>
          </cell>
        </row>
        <row r="14">
          <cell r="O14">
            <v>2.1100786291200002</v>
          </cell>
        </row>
        <row r="22">
          <cell r="L22">
            <v>1.0472000000000001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E10">
            <v>1125.7884444444444</v>
          </cell>
          <cell r="F10">
            <v>900.63075555555554</v>
          </cell>
        </row>
        <row r="11">
          <cell r="E11">
            <v>0</v>
          </cell>
          <cell r="F11">
            <v>0</v>
          </cell>
        </row>
        <row r="12">
          <cell r="E12">
            <v>1125.7884444444444</v>
          </cell>
          <cell r="F12">
            <v>900.63075555555554</v>
          </cell>
        </row>
        <row r="13">
          <cell r="E13">
            <v>0</v>
          </cell>
          <cell r="F1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Базовый уровень ОР"/>
      <sheetName val="Тарифная сетка"/>
      <sheetName val="ЭЭ"/>
      <sheetName val="Индексы"/>
      <sheetName val="% разбивки ПО"/>
      <sheetName val="Кор-каНВВ_2020"/>
      <sheetName val="Смета ТС"/>
      <sheetName val="Баланс ТС"/>
      <sheetName val="Полезный"/>
      <sheetName val="Тариф ТС"/>
      <sheetName val="Смета ВС"/>
      <sheetName val="Баланс ВС"/>
      <sheetName val="Тариф ВС"/>
      <sheetName val="Смета ВО"/>
      <sheetName val="Баланс ВО"/>
      <sheetName val="Тариф ВО"/>
      <sheetName val="АДС"/>
      <sheetName val="РР"/>
      <sheetName val="АР"/>
      <sheetName val="Индек пл.гр."/>
      <sheetName val="Показатели ЭЭффект"/>
    </sheetNames>
    <sheetDataSet>
      <sheetData sheetId="0">
        <row r="15">
          <cell r="G15">
            <v>1.0342100000000001</v>
          </cell>
          <cell r="H15">
            <v>1.0401099999999999</v>
          </cell>
          <cell r="I15">
            <v>1.0401099999999999</v>
          </cell>
          <cell r="J15">
            <v>1.0401099999999999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6">
          <cell r="B106" t="str">
            <v>Сумма недополученной выручки (со знаком "+" выпадающих расходы; со занком "-" пересбор), руб.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B28" t="e">
            <v>#DIV/0!</v>
          </cell>
          <cell r="D28" t="e">
            <v>#DIV/0!</v>
          </cell>
          <cell r="F28" t="e">
            <v>#DIV/0!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5">
          <cell r="B35">
            <v>0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B38" t="e">
            <v>#DIV/0!</v>
          </cell>
          <cell r="D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</row>
        <row r="45">
          <cell r="B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</sheetData>
      <sheetData sheetId="18"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B28" t="e">
            <v>#DIV/0!</v>
          </cell>
          <cell r="D28" t="e">
            <v>#DIV/0!</v>
          </cell>
          <cell r="F28" t="e">
            <v>#DIV/0!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5">
          <cell r="B35">
            <v>0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B38" t="e">
            <v>#DIV/0!</v>
          </cell>
          <cell r="D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</row>
        <row r="45">
          <cell r="B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</sheetData>
      <sheetData sheetId="19"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B28" t="e">
            <v>#DIV/0!</v>
          </cell>
          <cell r="D28" t="e">
            <v>#DIV/0!</v>
          </cell>
          <cell r="F28" t="e">
            <v>#DIV/0!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5">
          <cell r="B35">
            <v>0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B38" t="e">
            <v>#DIV/0!</v>
          </cell>
          <cell r="D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</row>
        <row r="45">
          <cell r="B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</sheetData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Базовый уровень ОР"/>
      <sheetName val="% разбивки ПО"/>
      <sheetName val="Смета ВС"/>
      <sheetName val="Баланс ВС"/>
      <sheetName val="Тариф ВС"/>
      <sheetName val="АДС"/>
      <sheetName val="АР"/>
      <sheetName val="Р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B25" t="e">
            <v>#DIV/0!</v>
          </cell>
          <cell r="F25" t="e">
            <v>#DIV/0!</v>
          </cell>
          <cell r="H25" t="e">
            <v>#DIV/0!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16503137.241579933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  <sheetName val="Отопление"/>
      <sheetName val="Потери"/>
      <sheetName val="Нормы325"/>
      <sheetName val="Вода"/>
      <sheetName val="Расчет топлива"/>
      <sheetName val="НУР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F14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4">
          <cell r="B34" t="str">
            <v>Выплаты &lt;______________&gt;: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C4" t="str">
            <v>V,м3 отапливаемый объем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/>
      <sheetData sheetId="4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/>
      <sheetData sheetId="96">
        <row r="13">
          <cell r="G13">
            <v>2101537.73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/>
      <sheetData sheetId="262" refreshError="1"/>
      <sheetData sheetId="263">
        <row r="8">
          <cell r="D8">
            <v>15739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8">
          <cell r="D8">
            <v>15739</v>
          </cell>
        </row>
      </sheetData>
      <sheetData sheetId="270">
        <row r="8">
          <cell r="D8">
            <v>15739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/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/>
      <sheetData sheetId="392"/>
      <sheetData sheetId="393"/>
      <sheetData sheetId="394">
        <row r="2">
          <cell r="A2">
            <v>0</v>
          </cell>
        </row>
      </sheetData>
      <sheetData sheetId="395"/>
      <sheetData sheetId="396"/>
      <sheetData sheetId="397"/>
      <sheetData sheetId="398"/>
      <sheetData sheetId="399">
        <row r="4">
          <cell r="E4">
            <v>1</v>
          </cell>
        </row>
      </sheetData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кет док-ов в идеале"/>
      <sheetName val="Анкета"/>
      <sheetName val="Исходные данные"/>
      <sheetName val="Долгосрочные параметры"/>
      <sheetName val="3"/>
      <sheetName val="анализ потерь (РЭК)"/>
      <sheetName val="3 (2)"/>
      <sheetName val="4"/>
      <sheetName val="4 (2)"/>
      <sheetName val="5"/>
      <sheetName val="динамика потерь"/>
      <sheetName val="15"/>
      <sheetName val="16"/>
      <sheetName val="17"/>
      <sheetName val="17.1"/>
      <sheetName val="18"/>
      <sheetName val="АДС -25 счет"/>
      <sheetName val="ОХР -26 счет"/>
      <sheetName val="факт 26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4 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заключение"/>
      <sheetName val="поправить"/>
      <sheetName val="норм расчет числ"/>
      <sheetName val="штатное"/>
      <sheetName val="норм расчет числ-с.п. "/>
      <sheetName val="страховые"/>
      <sheetName val="ОХР"/>
      <sheetName val="ремонтная программа"/>
      <sheetName val="ОППР электроцех (ремонт.прогр)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800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9">
          <cell r="B19" t="str">
            <v>Электромонтер по обслуживанию подстанций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кет док-ов в идеале"/>
      <sheetName val="Анкета"/>
      <sheetName val="Исходные данные"/>
      <sheetName val="Долгосрочные параметры"/>
      <sheetName val="3"/>
      <sheetName val="анализ потерь (РЭК)"/>
      <sheetName val="3 (2)"/>
      <sheetName val="4"/>
      <sheetName val="4 (2)"/>
      <sheetName val="5"/>
      <sheetName val="динамика потерь"/>
      <sheetName val="15"/>
      <sheetName val="16"/>
      <sheetName val="17"/>
      <sheetName val="17.1"/>
      <sheetName val="18"/>
      <sheetName val="АДС -25 счет"/>
      <sheetName val="ОХР -26 счет"/>
      <sheetName val="факт 26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4 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заключение"/>
      <sheetName val="поправить"/>
      <sheetName val="норм расчет числ"/>
      <sheetName val="штатное"/>
      <sheetName val="норм расчет числ-с.п. "/>
      <sheetName val="страховые"/>
      <sheetName val="ОХР"/>
      <sheetName val="ремонтная программа"/>
      <sheetName val="ОППР электроцех (ремонт.прогр)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800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9">
          <cell r="B19" t="str">
            <v>Электромонтер по обслуживанию подстанций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-sbyt.ru/info/raskrytie-informacii-subektom-rynkov-elektroenergii/zabaikalskii-krai/predelnye-urovni-nereguliruemyh-cen-na-elektricheskuyu-energiyu-moschnost-postavljaemuyu-potrebitelja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O206"/>
  <sheetViews>
    <sheetView workbookViewId="0">
      <pane xSplit="2" ySplit="6" topLeftCell="D19" activePane="bottomRight" state="frozen"/>
      <selection activeCell="E21" sqref="E21"/>
      <selection pane="topRight" activeCell="E21" sqref="E21"/>
      <selection pane="bottomLeft" activeCell="E21" sqref="E21"/>
      <selection pane="bottomRight" sqref="A1:I2"/>
    </sheetView>
  </sheetViews>
  <sheetFormatPr defaultRowHeight="12.75"/>
  <cols>
    <col min="1" max="1" width="7.28515625" style="7" customWidth="1"/>
    <col min="2" max="2" width="43.42578125" style="10" customWidth="1"/>
    <col min="3" max="3" width="12.28515625" style="10" hidden="1" customWidth="1"/>
    <col min="4" max="4" width="28.28515625" style="10" customWidth="1"/>
    <col min="5" max="5" width="12.42578125" style="10" hidden="1" customWidth="1"/>
    <col min="6" max="6" width="13.42578125" style="10" hidden="1" customWidth="1"/>
    <col min="7" max="7" width="13" style="10" hidden="1" customWidth="1"/>
    <col min="8" max="8" width="12.140625" style="10" hidden="1" customWidth="1"/>
    <col min="9" max="9" width="35.28515625" style="10" customWidth="1"/>
    <col min="10" max="10" width="16.7109375" style="10" customWidth="1"/>
    <col min="11" max="11" width="9.140625" style="10"/>
    <col min="12" max="12" width="30.7109375" style="10" customWidth="1"/>
    <col min="13" max="256" width="9.140625" style="10"/>
    <col min="257" max="257" width="7.28515625" style="10" customWidth="1"/>
    <col min="258" max="258" width="43.42578125" style="10" customWidth="1"/>
    <col min="259" max="259" width="12.28515625" style="10" customWidth="1"/>
    <col min="260" max="260" width="14" style="10" customWidth="1"/>
    <col min="261" max="261" width="12.42578125" style="10" customWidth="1"/>
    <col min="262" max="262" width="13.42578125" style="10" customWidth="1"/>
    <col min="263" max="263" width="13" style="10" customWidth="1"/>
    <col min="264" max="264" width="12.140625" style="10" customWidth="1"/>
    <col min="265" max="266" width="16.7109375" style="10" customWidth="1"/>
    <col min="267" max="512" width="9.140625" style="10"/>
    <col min="513" max="513" width="7.28515625" style="10" customWidth="1"/>
    <col min="514" max="514" width="43.42578125" style="10" customWidth="1"/>
    <col min="515" max="515" width="12.28515625" style="10" customWidth="1"/>
    <col min="516" max="516" width="14" style="10" customWidth="1"/>
    <col min="517" max="517" width="12.42578125" style="10" customWidth="1"/>
    <col min="518" max="518" width="13.42578125" style="10" customWidth="1"/>
    <col min="519" max="519" width="13" style="10" customWidth="1"/>
    <col min="520" max="520" width="12.140625" style="10" customWidth="1"/>
    <col min="521" max="522" width="16.7109375" style="10" customWidth="1"/>
    <col min="523" max="768" width="9.140625" style="10"/>
    <col min="769" max="769" width="7.28515625" style="10" customWidth="1"/>
    <col min="770" max="770" width="43.42578125" style="10" customWidth="1"/>
    <col min="771" max="771" width="12.28515625" style="10" customWidth="1"/>
    <col min="772" max="772" width="14" style="10" customWidth="1"/>
    <col min="773" max="773" width="12.42578125" style="10" customWidth="1"/>
    <col min="774" max="774" width="13.42578125" style="10" customWidth="1"/>
    <col min="775" max="775" width="13" style="10" customWidth="1"/>
    <col min="776" max="776" width="12.140625" style="10" customWidth="1"/>
    <col min="777" max="778" width="16.7109375" style="10" customWidth="1"/>
    <col min="779" max="1024" width="9.140625" style="10"/>
    <col min="1025" max="1025" width="7.28515625" style="10" customWidth="1"/>
    <col min="1026" max="1026" width="43.42578125" style="10" customWidth="1"/>
    <col min="1027" max="1027" width="12.28515625" style="10" customWidth="1"/>
    <col min="1028" max="1028" width="14" style="10" customWidth="1"/>
    <col min="1029" max="1029" width="12.42578125" style="10" customWidth="1"/>
    <col min="1030" max="1030" width="13.42578125" style="10" customWidth="1"/>
    <col min="1031" max="1031" width="13" style="10" customWidth="1"/>
    <col min="1032" max="1032" width="12.140625" style="10" customWidth="1"/>
    <col min="1033" max="1034" width="16.7109375" style="10" customWidth="1"/>
    <col min="1035" max="1280" width="9.140625" style="10"/>
    <col min="1281" max="1281" width="7.28515625" style="10" customWidth="1"/>
    <col min="1282" max="1282" width="43.42578125" style="10" customWidth="1"/>
    <col min="1283" max="1283" width="12.28515625" style="10" customWidth="1"/>
    <col min="1284" max="1284" width="14" style="10" customWidth="1"/>
    <col min="1285" max="1285" width="12.42578125" style="10" customWidth="1"/>
    <col min="1286" max="1286" width="13.42578125" style="10" customWidth="1"/>
    <col min="1287" max="1287" width="13" style="10" customWidth="1"/>
    <col min="1288" max="1288" width="12.140625" style="10" customWidth="1"/>
    <col min="1289" max="1290" width="16.7109375" style="10" customWidth="1"/>
    <col min="1291" max="1536" width="9.140625" style="10"/>
    <col min="1537" max="1537" width="7.28515625" style="10" customWidth="1"/>
    <col min="1538" max="1538" width="43.42578125" style="10" customWidth="1"/>
    <col min="1539" max="1539" width="12.28515625" style="10" customWidth="1"/>
    <col min="1540" max="1540" width="14" style="10" customWidth="1"/>
    <col min="1541" max="1541" width="12.42578125" style="10" customWidth="1"/>
    <col min="1542" max="1542" width="13.42578125" style="10" customWidth="1"/>
    <col min="1543" max="1543" width="13" style="10" customWidth="1"/>
    <col min="1544" max="1544" width="12.140625" style="10" customWidth="1"/>
    <col min="1545" max="1546" width="16.7109375" style="10" customWidth="1"/>
    <col min="1547" max="1792" width="9.140625" style="10"/>
    <col min="1793" max="1793" width="7.28515625" style="10" customWidth="1"/>
    <col min="1794" max="1794" width="43.42578125" style="10" customWidth="1"/>
    <col min="1795" max="1795" width="12.28515625" style="10" customWidth="1"/>
    <col min="1796" max="1796" width="14" style="10" customWidth="1"/>
    <col min="1797" max="1797" width="12.42578125" style="10" customWidth="1"/>
    <col min="1798" max="1798" width="13.42578125" style="10" customWidth="1"/>
    <col min="1799" max="1799" width="13" style="10" customWidth="1"/>
    <col min="1800" max="1800" width="12.140625" style="10" customWidth="1"/>
    <col min="1801" max="1802" width="16.7109375" style="10" customWidth="1"/>
    <col min="1803" max="2048" width="9.140625" style="10"/>
    <col min="2049" max="2049" width="7.28515625" style="10" customWidth="1"/>
    <col min="2050" max="2050" width="43.42578125" style="10" customWidth="1"/>
    <col min="2051" max="2051" width="12.28515625" style="10" customWidth="1"/>
    <col min="2052" max="2052" width="14" style="10" customWidth="1"/>
    <col min="2053" max="2053" width="12.42578125" style="10" customWidth="1"/>
    <col min="2054" max="2054" width="13.42578125" style="10" customWidth="1"/>
    <col min="2055" max="2055" width="13" style="10" customWidth="1"/>
    <col min="2056" max="2056" width="12.140625" style="10" customWidth="1"/>
    <col min="2057" max="2058" width="16.7109375" style="10" customWidth="1"/>
    <col min="2059" max="2304" width="9.140625" style="10"/>
    <col min="2305" max="2305" width="7.28515625" style="10" customWidth="1"/>
    <col min="2306" max="2306" width="43.42578125" style="10" customWidth="1"/>
    <col min="2307" max="2307" width="12.28515625" style="10" customWidth="1"/>
    <col min="2308" max="2308" width="14" style="10" customWidth="1"/>
    <col min="2309" max="2309" width="12.42578125" style="10" customWidth="1"/>
    <col min="2310" max="2310" width="13.42578125" style="10" customWidth="1"/>
    <col min="2311" max="2311" width="13" style="10" customWidth="1"/>
    <col min="2312" max="2312" width="12.140625" style="10" customWidth="1"/>
    <col min="2313" max="2314" width="16.7109375" style="10" customWidth="1"/>
    <col min="2315" max="2560" width="9.140625" style="10"/>
    <col min="2561" max="2561" width="7.28515625" style="10" customWidth="1"/>
    <col min="2562" max="2562" width="43.42578125" style="10" customWidth="1"/>
    <col min="2563" max="2563" width="12.28515625" style="10" customWidth="1"/>
    <col min="2564" max="2564" width="14" style="10" customWidth="1"/>
    <col min="2565" max="2565" width="12.42578125" style="10" customWidth="1"/>
    <col min="2566" max="2566" width="13.42578125" style="10" customWidth="1"/>
    <col min="2567" max="2567" width="13" style="10" customWidth="1"/>
    <col min="2568" max="2568" width="12.140625" style="10" customWidth="1"/>
    <col min="2569" max="2570" width="16.7109375" style="10" customWidth="1"/>
    <col min="2571" max="2816" width="9.140625" style="10"/>
    <col min="2817" max="2817" width="7.28515625" style="10" customWidth="1"/>
    <col min="2818" max="2818" width="43.42578125" style="10" customWidth="1"/>
    <col min="2819" max="2819" width="12.28515625" style="10" customWidth="1"/>
    <col min="2820" max="2820" width="14" style="10" customWidth="1"/>
    <col min="2821" max="2821" width="12.42578125" style="10" customWidth="1"/>
    <col min="2822" max="2822" width="13.42578125" style="10" customWidth="1"/>
    <col min="2823" max="2823" width="13" style="10" customWidth="1"/>
    <col min="2824" max="2824" width="12.140625" style="10" customWidth="1"/>
    <col min="2825" max="2826" width="16.7109375" style="10" customWidth="1"/>
    <col min="2827" max="3072" width="9.140625" style="10"/>
    <col min="3073" max="3073" width="7.28515625" style="10" customWidth="1"/>
    <col min="3074" max="3074" width="43.42578125" style="10" customWidth="1"/>
    <col min="3075" max="3075" width="12.28515625" style="10" customWidth="1"/>
    <col min="3076" max="3076" width="14" style="10" customWidth="1"/>
    <col min="3077" max="3077" width="12.42578125" style="10" customWidth="1"/>
    <col min="3078" max="3078" width="13.42578125" style="10" customWidth="1"/>
    <col min="3079" max="3079" width="13" style="10" customWidth="1"/>
    <col min="3080" max="3080" width="12.140625" style="10" customWidth="1"/>
    <col min="3081" max="3082" width="16.7109375" style="10" customWidth="1"/>
    <col min="3083" max="3328" width="9.140625" style="10"/>
    <col min="3329" max="3329" width="7.28515625" style="10" customWidth="1"/>
    <col min="3330" max="3330" width="43.42578125" style="10" customWidth="1"/>
    <col min="3331" max="3331" width="12.28515625" style="10" customWidth="1"/>
    <col min="3332" max="3332" width="14" style="10" customWidth="1"/>
    <col min="3333" max="3333" width="12.42578125" style="10" customWidth="1"/>
    <col min="3334" max="3334" width="13.42578125" style="10" customWidth="1"/>
    <col min="3335" max="3335" width="13" style="10" customWidth="1"/>
    <col min="3336" max="3336" width="12.140625" style="10" customWidth="1"/>
    <col min="3337" max="3338" width="16.7109375" style="10" customWidth="1"/>
    <col min="3339" max="3584" width="9.140625" style="10"/>
    <col min="3585" max="3585" width="7.28515625" style="10" customWidth="1"/>
    <col min="3586" max="3586" width="43.42578125" style="10" customWidth="1"/>
    <col min="3587" max="3587" width="12.28515625" style="10" customWidth="1"/>
    <col min="3588" max="3588" width="14" style="10" customWidth="1"/>
    <col min="3589" max="3589" width="12.42578125" style="10" customWidth="1"/>
    <col min="3590" max="3590" width="13.42578125" style="10" customWidth="1"/>
    <col min="3591" max="3591" width="13" style="10" customWidth="1"/>
    <col min="3592" max="3592" width="12.140625" style="10" customWidth="1"/>
    <col min="3593" max="3594" width="16.7109375" style="10" customWidth="1"/>
    <col min="3595" max="3840" width="9.140625" style="10"/>
    <col min="3841" max="3841" width="7.28515625" style="10" customWidth="1"/>
    <col min="3842" max="3842" width="43.42578125" style="10" customWidth="1"/>
    <col min="3843" max="3843" width="12.28515625" style="10" customWidth="1"/>
    <col min="3844" max="3844" width="14" style="10" customWidth="1"/>
    <col min="3845" max="3845" width="12.42578125" style="10" customWidth="1"/>
    <col min="3846" max="3846" width="13.42578125" style="10" customWidth="1"/>
    <col min="3847" max="3847" width="13" style="10" customWidth="1"/>
    <col min="3848" max="3848" width="12.140625" style="10" customWidth="1"/>
    <col min="3849" max="3850" width="16.7109375" style="10" customWidth="1"/>
    <col min="3851" max="4096" width="9.140625" style="10"/>
    <col min="4097" max="4097" width="7.28515625" style="10" customWidth="1"/>
    <col min="4098" max="4098" width="43.42578125" style="10" customWidth="1"/>
    <col min="4099" max="4099" width="12.28515625" style="10" customWidth="1"/>
    <col min="4100" max="4100" width="14" style="10" customWidth="1"/>
    <col min="4101" max="4101" width="12.42578125" style="10" customWidth="1"/>
    <col min="4102" max="4102" width="13.42578125" style="10" customWidth="1"/>
    <col min="4103" max="4103" width="13" style="10" customWidth="1"/>
    <col min="4104" max="4104" width="12.140625" style="10" customWidth="1"/>
    <col min="4105" max="4106" width="16.7109375" style="10" customWidth="1"/>
    <col min="4107" max="4352" width="9.140625" style="10"/>
    <col min="4353" max="4353" width="7.28515625" style="10" customWidth="1"/>
    <col min="4354" max="4354" width="43.42578125" style="10" customWidth="1"/>
    <col min="4355" max="4355" width="12.28515625" style="10" customWidth="1"/>
    <col min="4356" max="4356" width="14" style="10" customWidth="1"/>
    <col min="4357" max="4357" width="12.42578125" style="10" customWidth="1"/>
    <col min="4358" max="4358" width="13.42578125" style="10" customWidth="1"/>
    <col min="4359" max="4359" width="13" style="10" customWidth="1"/>
    <col min="4360" max="4360" width="12.140625" style="10" customWidth="1"/>
    <col min="4361" max="4362" width="16.7109375" style="10" customWidth="1"/>
    <col min="4363" max="4608" width="9.140625" style="10"/>
    <col min="4609" max="4609" width="7.28515625" style="10" customWidth="1"/>
    <col min="4610" max="4610" width="43.42578125" style="10" customWidth="1"/>
    <col min="4611" max="4611" width="12.28515625" style="10" customWidth="1"/>
    <col min="4612" max="4612" width="14" style="10" customWidth="1"/>
    <col min="4613" max="4613" width="12.42578125" style="10" customWidth="1"/>
    <col min="4614" max="4614" width="13.42578125" style="10" customWidth="1"/>
    <col min="4615" max="4615" width="13" style="10" customWidth="1"/>
    <col min="4616" max="4616" width="12.140625" style="10" customWidth="1"/>
    <col min="4617" max="4618" width="16.7109375" style="10" customWidth="1"/>
    <col min="4619" max="4864" width="9.140625" style="10"/>
    <col min="4865" max="4865" width="7.28515625" style="10" customWidth="1"/>
    <col min="4866" max="4866" width="43.42578125" style="10" customWidth="1"/>
    <col min="4867" max="4867" width="12.28515625" style="10" customWidth="1"/>
    <col min="4868" max="4868" width="14" style="10" customWidth="1"/>
    <col min="4869" max="4869" width="12.42578125" style="10" customWidth="1"/>
    <col min="4870" max="4870" width="13.42578125" style="10" customWidth="1"/>
    <col min="4871" max="4871" width="13" style="10" customWidth="1"/>
    <col min="4872" max="4872" width="12.140625" style="10" customWidth="1"/>
    <col min="4873" max="4874" width="16.7109375" style="10" customWidth="1"/>
    <col min="4875" max="5120" width="9.140625" style="10"/>
    <col min="5121" max="5121" width="7.28515625" style="10" customWidth="1"/>
    <col min="5122" max="5122" width="43.42578125" style="10" customWidth="1"/>
    <col min="5123" max="5123" width="12.28515625" style="10" customWidth="1"/>
    <col min="5124" max="5124" width="14" style="10" customWidth="1"/>
    <col min="5125" max="5125" width="12.42578125" style="10" customWidth="1"/>
    <col min="5126" max="5126" width="13.42578125" style="10" customWidth="1"/>
    <col min="5127" max="5127" width="13" style="10" customWidth="1"/>
    <col min="5128" max="5128" width="12.140625" style="10" customWidth="1"/>
    <col min="5129" max="5130" width="16.7109375" style="10" customWidth="1"/>
    <col min="5131" max="5376" width="9.140625" style="10"/>
    <col min="5377" max="5377" width="7.28515625" style="10" customWidth="1"/>
    <col min="5378" max="5378" width="43.42578125" style="10" customWidth="1"/>
    <col min="5379" max="5379" width="12.28515625" style="10" customWidth="1"/>
    <col min="5380" max="5380" width="14" style="10" customWidth="1"/>
    <col min="5381" max="5381" width="12.42578125" style="10" customWidth="1"/>
    <col min="5382" max="5382" width="13.42578125" style="10" customWidth="1"/>
    <col min="5383" max="5383" width="13" style="10" customWidth="1"/>
    <col min="5384" max="5384" width="12.140625" style="10" customWidth="1"/>
    <col min="5385" max="5386" width="16.7109375" style="10" customWidth="1"/>
    <col min="5387" max="5632" width="9.140625" style="10"/>
    <col min="5633" max="5633" width="7.28515625" style="10" customWidth="1"/>
    <col min="5634" max="5634" width="43.42578125" style="10" customWidth="1"/>
    <col min="5635" max="5635" width="12.28515625" style="10" customWidth="1"/>
    <col min="5636" max="5636" width="14" style="10" customWidth="1"/>
    <col min="5637" max="5637" width="12.42578125" style="10" customWidth="1"/>
    <col min="5638" max="5638" width="13.42578125" style="10" customWidth="1"/>
    <col min="5639" max="5639" width="13" style="10" customWidth="1"/>
    <col min="5640" max="5640" width="12.140625" style="10" customWidth="1"/>
    <col min="5641" max="5642" width="16.7109375" style="10" customWidth="1"/>
    <col min="5643" max="5888" width="9.140625" style="10"/>
    <col min="5889" max="5889" width="7.28515625" style="10" customWidth="1"/>
    <col min="5890" max="5890" width="43.42578125" style="10" customWidth="1"/>
    <col min="5891" max="5891" width="12.28515625" style="10" customWidth="1"/>
    <col min="5892" max="5892" width="14" style="10" customWidth="1"/>
    <col min="5893" max="5893" width="12.42578125" style="10" customWidth="1"/>
    <col min="5894" max="5894" width="13.42578125" style="10" customWidth="1"/>
    <col min="5895" max="5895" width="13" style="10" customWidth="1"/>
    <col min="5896" max="5896" width="12.140625" style="10" customWidth="1"/>
    <col min="5897" max="5898" width="16.7109375" style="10" customWidth="1"/>
    <col min="5899" max="6144" width="9.140625" style="10"/>
    <col min="6145" max="6145" width="7.28515625" style="10" customWidth="1"/>
    <col min="6146" max="6146" width="43.42578125" style="10" customWidth="1"/>
    <col min="6147" max="6147" width="12.28515625" style="10" customWidth="1"/>
    <col min="6148" max="6148" width="14" style="10" customWidth="1"/>
    <col min="6149" max="6149" width="12.42578125" style="10" customWidth="1"/>
    <col min="6150" max="6150" width="13.42578125" style="10" customWidth="1"/>
    <col min="6151" max="6151" width="13" style="10" customWidth="1"/>
    <col min="6152" max="6152" width="12.140625" style="10" customWidth="1"/>
    <col min="6153" max="6154" width="16.7109375" style="10" customWidth="1"/>
    <col min="6155" max="6400" width="9.140625" style="10"/>
    <col min="6401" max="6401" width="7.28515625" style="10" customWidth="1"/>
    <col min="6402" max="6402" width="43.42578125" style="10" customWidth="1"/>
    <col min="6403" max="6403" width="12.28515625" style="10" customWidth="1"/>
    <col min="6404" max="6404" width="14" style="10" customWidth="1"/>
    <col min="6405" max="6405" width="12.42578125" style="10" customWidth="1"/>
    <col min="6406" max="6406" width="13.42578125" style="10" customWidth="1"/>
    <col min="6407" max="6407" width="13" style="10" customWidth="1"/>
    <col min="6408" max="6408" width="12.140625" style="10" customWidth="1"/>
    <col min="6409" max="6410" width="16.7109375" style="10" customWidth="1"/>
    <col min="6411" max="6656" width="9.140625" style="10"/>
    <col min="6657" max="6657" width="7.28515625" style="10" customWidth="1"/>
    <col min="6658" max="6658" width="43.42578125" style="10" customWidth="1"/>
    <col min="6659" max="6659" width="12.28515625" style="10" customWidth="1"/>
    <col min="6660" max="6660" width="14" style="10" customWidth="1"/>
    <col min="6661" max="6661" width="12.42578125" style="10" customWidth="1"/>
    <col min="6662" max="6662" width="13.42578125" style="10" customWidth="1"/>
    <col min="6663" max="6663" width="13" style="10" customWidth="1"/>
    <col min="6664" max="6664" width="12.140625" style="10" customWidth="1"/>
    <col min="6665" max="6666" width="16.7109375" style="10" customWidth="1"/>
    <col min="6667" max="6912" width="9.140625" style="10"/>
    <col min="6913" max="6913" width="7.28515625" style="10" customWidth="1"/>
    <col min="6914" max="6914" width="43.42578125" style="10" customWidth="1"/>
    <col min="6915" max="6915" width="12.28515625" style="10" customWidth="1"/>
    <col min="6916" max="6916" width="14" style="10" customWidth="1"/>
    <col min="6917" max="6917" width="12.42578125" style="10" customWidth="1"/>
    <col min="6918" max="6918" width="13.42578125" style="10" customWidth="1"/>
    <col min="6919" max="6919" width="13" style="10" customWidth="1"/>
    <col min="6920" max="6920" width="12.140625" style="10" customWidth="1"/>
    <col min="6921" max="6922" width="16.7109375" style="10" customWidth="1"/>
    <col min="6923" max="7168" width="9.140625" style="10"/>
    <col min="7169" max="7169" width="7.28515625" style="10" customWidth="1"/>
    <col min="7170" max="7170" width="43.42578125" style="10" customWidth="1"/>
    <col min="7171" max="7171" width="12.28515625" style="10" customWidth="1"/>
    <col min="7172" max="7172" width="14" style="10" customWidth="1"/>
    <col min="7173" max="7173" width="12.42578125" style="10" customWidth="1"/>
    <col min="7174" max="7174" width="13.42578125" style="10" customWidth="1"/>
    <col min="7175" max="7175" width="13" style="10" customWidth="1"/>
    <col min="7176" max="7176" width="12.140625" style="10" customWidth="1"/>
    <col min="7177" max="7178" width="16.7109375" style="10" customWidth="1"/>
    <col min="7179" max="7424" width="9.140625" style="10"/>
    <col min="7425" max="7425" width="7.28515625" style="10" customWidth="1"/>
    <col min="7426" max="7426" width="43.42578125" style="10" customWidth="1"/>
    <col min="7427" max="7427" width="12.28515625" style="10" customWidth="1"/>
    <col min="7428" max="7428" width="14" style="10" customWidth="1"/>
    <col min="7429" max="7429" width="12.42578125" style="10" customWidth="1"/>
    <col min="7430" max="7430" width="13.42578125" style="10" customWidth="1"/>
    <col min="7431" max="7431" width="13" style="10" customWidth="1"/>
    <col min="7432" max="7432" width="12.140625" style="10" customWidth="1"/>
    <col min="7433" max="7434" width="16.7109375" style="10" customWidth="1"/>
    <col min="7435" max="7680" width="9.140625" style="10"/>
    <col min="7681" max="7681" width="7.28515625" style="10" customWidth="1"/>
    <col min="7682" max="7682" width="43.42578125" style="10" customWidth="1"/>
    <col min="7683" max="7683" width="12.28515625" style="10" customWidth="1"/>
    <col min="7684" max="7684" width="14" style="10" customWidth="1"/>
    <col min="7685" max="7685" width="12.42578125" style="10" customWidth="1"/>
    <col min="7686" max="7686" width="13.42578125" style="10" customWidth="1"/>
    <col min="7687" max="7687" width="13" style="10" customWidth="1"/>
    <col min="7688" max="7688" width="12.140625" style="10" customWidth="1"/>
    <col min="7689" max="7690" width="16.7109375" style="10" customWidth="1"/>
    <col min="7691" max="7936" width="9.140625" style="10"/>
    <col min="7937" max="7937" width="7.28515625" style="10" customWidth="1"/>
    <col min="7938" max="7938" width="43.42578125" style="10" customWidth="1"/>
    <col min="7939" max="7939" width="12.28515625" style="10" customWidth="1"/>
    <col min="7940" max="7940" width="14" style="10" customWidth="1"/>
    <col min="7941" max="7941" width="12.42578125" style="10" customWidth="1"/>
    <col min="7942" max="7942" width="13.42578125" style="10" customWidth="1"/>
    <col min="7943" max="7943" width="13" style="10" customWidth="1"/>
    <col min="7944" max="7944" width="12.140625" style="10" customWidth="1"/>
    <col min="7945" max="7946" width="16.7109375" style="10" customWidth="1"/>
    <col min="7947" max="8192" width="9.140625" style="10"/>
    <col min="8193" max="8193" width="7.28515625" style="10" customWidth="1"/>
    <col min="8194" max="8194" width="43.42578125" style="10" customWidth="1"/>
    <col min="8195" max="8195" width="12.28515625" style="10" customWidth="1"/>
    <col min="8196" max="8196" width="14" style="10" customWidth="1"/>
    <col min="8197" max="8197" width="12.42578125" style="10" customWidth="1"/>
    <col min="8198" max="8198" width="13.42578125" style="10" customWidth="1"/>
    <col min="8199" max="8199" width="13" style="10" customWidth="1"/>
    <col min="8200" max="8200" width="12.140625" style="10" customWidth="1"/>
    <col min="8201" max="8202" width="16.7109375" style="10" customWidth="1"/>
    <col min="8203" max="8448" width="9.140625" style="10"/>
    <col min="8449" max="8449" width="7.28515625" style="10" customWidth="1"/>
    <col min="8450" max="8450" width="43.42578125" style="10" customWidth="1"/>
    <col min="8451" max="8451" width="12.28515625" style="10" customWidth="1"/>
    <col min="8452" max="8452" width="14" style="10" customWidth="1"/>
    <col min="8453" max="8453" width="12.42578125" style="10" customWidth="1"/>
    <col min="8454" max="8454" width="13.42578125" style="10" customWidth="1"/>
    <col min="8455" max="8455" width="13" style="10" customWidth="1"/>
    <col min="8456" max="8456" width="12.140625" style="10" customWidth="1"/>
    <col min="8457" max="8458" width="16.7109375" style="10" customWidth="1"/>
    <col min="8459" max="8704" width="9.140625" style="10"/>
    <col min="8705" max="8705" width="7.28515625" style="10" customWidth="1"/>
    <col min="8706" max="8706" width="43.42578125" style="10" customWidth="1"/>
    <col min="8707" max="8707" width="12.28515625" style="10" customWidth="1"/>
    <col min="8708" max="8708" width="14" style="10" customWidth="1"/>
    <col min="8709" max="8709" width="12.42578125" style="10" customWidth="1"/>
    <col min="8710" max="8710" width="13.42578125" style="10" customWidth="1"/>
    <col min="8711" max="8711" width="13" style="10" customWidth="1"/>
    <col min="8712" max="8712" width="12.140625" style="10" customWidth="1"/>
    <col min="8713" max="8714" width="16.7109375" style="10" customWidth="1"/>
    <col min="8715" max="8960" width="9.140625" style="10"/>
    <col min="8961" max="8961" width="7.28515625" style="10" customWidth="1"/>
    <col min="8962" max="8962" width="43.42578125" style="10" customWidth="1"/>
    <col min="8963" max="8963" width="12.28515625" style="10" customWidth="1"/>
    <col min="8964" max="8964" width="14" style="10" customWidth="1"/>
    <col min="8965" max="8965" width="12.42578125" style="10" customWidth="1"/>
    <col min="8966" max="8966" width="13.42578125" style="10" customWidth="1"/>
    <col min="8967" max="8967" width="13" style="10" customWidth="1"/>
    <col min="8968" max="8968" width="12.140625" style="10" customWidth="1"/>
    <col min="8969" max="8970" width="16.7109375" style="10" customWidth="1"/>
    <col min="8971" max="9216" width="9.140625" style="10"/>
    <col min="9217" max="9217" width="7.28515625" style="10" customWidth="1"/>
    <col min="9218" max="9218" width="43.42578125" style="10" customWidth="1"/>
    <col min="9219" max="9219" width="12.28515625" style="10" customWidth="1"/>
    <col min="9220" max="9220" width="14" style="10" customWidth="1"/>
    <col min="9221" max="9221" width="12.42578125" style="10" customWidth="1"/>
    <col min="9222" max="9222" width="13.42578125" style="10" customWidth="1"/>
    <col min="9223" max="9223" width="13" style="10" customWidth="1"/>
    <col min="9224" max="9224" width="12.140625" style="10" customWidth="1"/>
    <col min="9225" max="9226" width="16.7109375" style="10" customWidth="1"/>
    <col min="9227" max="9472" width="9.140625" style="10"/>
    <col min="9473" max="9473" width="7.28515625" style="10" customWidth="1"/>
    <col min="9474" max="9474" width="43.42578125" style="10" customWidth="1"/>
    <col min="9475" max="9475" width="12.28515625" style="10" customWidth="1"/>
    <col min="9476" max="9476" width="14" style="10" customWidth="1"/>
    <col min="9477" max="9477" width="12.42578125" style="10" customWidth="1"/>
    <col min="9478" max="9478" width="13.42578125" style="10" customWidth="1"/>
    <col min="9479" max="9479" width="13" style="10" customWidth="1"/>
    <col min="9480" max="9480" width="12.140625" style="10" customWidth="1"/>
    <col min="9481" max="9482" width="16.7109375" style="10" customWidth="1"/>
    <col min="9483" max="9728" width="9.140625" style="10"/>
    <col min="9729" max="9729" width="7.28515625" style="10" customWidth="1"/>
    <col min="9730" max="9730" width="43.42578125" style="10" customWidth="1"/>
    <col min="9731" max="9731" width="12.28515625" style="10" customWidth="1"/>
    <col min="9732" max="9732" width="14" style="10" customWidth="1"/>
    <col min="9733" max="9733" width="12.42578125" style="10" customWidth="1"/>
    <col min="9734" max="9734" width="13.42578125" style="10" customWidth="1"/>
    <col min="9735" max="9735" width="13" style="10" customWidth="1"/>
    <col min="9736" max="9736" width="12.140625" style="10" customWidth="1"/>
    <col min="9737" max="9738" width="16.7109375" style="10" customWidth="1"/>
    <col min="9739" max="9984" width="9.140625" style="10"/>
    <col min="9985" max="9985" width="7.28515625" style="10" customWidth="1"/>
    <col min="9986" max="9986" width="43.42578125" style="10" customWidth="1"/>
    <col min="9987" max="9987" width="12.28515625" style="10" customWidth="1"/>
    <col min="9988" max="9988" width="14" style="10" customWidth="1"/>
    <col min="9989" max="9989" width="12.42578125" style="10" customWidth="1"/>
    <col min="9990" max="9990" width="13.42578125" style="10" customWidth="1"/>
    <col min="9991" max="9991" width="13" style="10" customWidth="1"/>
    <col min="9992" max="9992" width="12.140625" style="10" customWidth="1"/>
    <col min="9993" max="9994" width="16.7109375" style="10" customWidth="1"/>
    <col min="9995" max="10240" width="9.140625" style="10"/>
    <col min="10241" max="10241" width="7.28515625" style="10" customWidth="1"/>
    <col min="10242" max="10242" width="43.42578125" style="10" customWidth="1"/>
    <col min="10243" max="10243" width="12.28515625" style="10" customWidth="1"/>
    <col min="10244" max="10244" width="14" style="10" customWidth="1"/>
    <col min="10245" max="10245" width="12.42578125" style="10" customWidth="1"/>
    <col min="10246" max="10246" width="13.42578125" style="10" customWidth="1"/>
    <col min="10247" max="10247" width="13" style="10" customWidth="1"/>
    <col min="10248" max="10248" width="12.140625" style="10" customWidth="1"/>
    <col min="10249" max="10250" width="16.7109375" style="10" customWidth="1"/>
    <col min="10251" max="10496" width="9.140625" style="10"/>
    <col min="10497" max="10497" width="7.28515625" style="10" customWidth="1"/>
    <col min="10498" max="10498" width="43.42578125" style="10" customWidth="1"/>
    <col min="10499" max="10499" width="12.28515625" style="10" customWidth="1"/>
    <col min="10500" max="10500" width="14" style="10" customWidth="1"/>
    <col min="10501" max="10501" width="12.42578125" style="10" customWidth="1"/>
    <col min="10502" max="10502" width="13.42578125" style="10" customWidth="1"/>
    <col min="10503" max="10503" width="13" style="10" customWidth="1"/>
    <col min="10504" max="10504" width="12.140625" style="10" customWidth="1"/>
    <col min="10505" max="10506" width="16.7109375" style="10" customWidth="1"/>
    <col min="10507" max="10752" width="9.140625" style="10"/>
    <col min="10753" max="10753" width="7.28515625" style="10" customWidth="1"/>
    <col min="10754" max="10754" width="43.42578125" style="10" customWidth="1"/>
    <col min="10755" max="10755" width="12.28515625" style="10" customWidth="1"/>
    <col min="10756" max="10756" width="14" style="10" customWidth="1"/>
    <col min="10757" max="10757" width="12.42578125" style="10" customWidth="1"/>
    <col min="10758" max="10758" width="13.42578125" style="10" customWidth="1"/>
    <col min="10759" max="10759" width="13" style="10" customWidth="1"/>
    <col min="10760" max="10760" width="12.140625" style="10" customWidth="1"/>
    <col min="10761" max="10762" width="16.7109375" style="10" customWidth="1"/>
    <col min="10763" max="11008" width="9.140625" style="10"/>
    <col min="11009" max="11009" width="7.28515625" style="10" customWidth="1"/>
    <col min="11010" max="11010" width="43.42578125" style="10" customWidth="1"/>
    <col min="11011" max="11011" width="12.28515625" style="10" customWidth="1"/>
    <col min="11012" max="11012" width="14" style="10" customWidth="1"/>
    <col min="11013" max="11013" width="12.42578125" style="10" customWidth="1"/>
    <col min="11014" max="11014" width="13.42578125" style="10" customWidth="1"/>
    <col min="11015" max="11015" width="13" style="10" customWidth="1"/>
    <col min="11016" max="11016" width="12.140625" style="10" customWidth="1"/>
    <col min="11017" max="11018" width="16.7109375" style="10" customWidth="1"/>
    <col min="11019" max="11264" width="9.140625" style="10"/>
    <col min="11265" max="11265" width="7.28515625" style="10" customWidth="1"/>
    <col min="11266" max="11266" width="43.42578125" style="10" customWidth="1"/>
    <col min="11267" max="11267" width="12.28515625" style="10" customWidth="1"/>
    <col min="11268" max="11268" width="14" style="10" customWidth="1"/>
    <col min="11269" max="11269" width="12.42578125" style="10" customWidth="1"/>
    <col min="11270" max="11270" width="13.42578125" style="10" customWidth="1"/>
    <col min="11271" max="11271" width="13" style="10" customWidth="1"/>
    <col min="11272" max="11272" width="12.140625" style="10" customWidth="1"/>
    <col min="11273" max="11274" width="16.7109375" style="10" customWidth="1"/>
    <col min="11275" max="11520" width="9.140625" style="10"/>
    <col min="11521" max="11521" width="7.28515625" style="10" customWidth="1"/>
    <col min="11522" max="11522" width="43.42578125" style="10" customWidth="1"/>
    <col min="11523" max="11523" width="12.28515625" style="10" customWidth="1"/>
    <col min="11524" max="11524" width="14" style="10" customWidth="1"/>
    <col min="11525" max="11525" width="12.42578125" style="10" customWidth="1"/>
    <col min="11526" max="11526" width="13.42578125" style="10" customWidth="1"/>
    <col min="11527" max="11527" width="13" style="10" customWidth="1"/>
    <col min="11528" max="11528" width="12.140625" style="10" customWidth="1"/>
    <col min="11529" max="11530" width="16.7109375" style="10" customWidth="1"/>
    <col min="11531" max="11776" width="9.140625" style="10"/>
    <col min="11777" max="11777" width="7.28515625" style="10" customWidth="1"/>
    <col min="11778" max="11778" width="43.42578125" style="10" customWidth="1"/>
    <col min="11779" max="11779" width="12.28515625" style="10" customWidth="1"/>
    <col min="11780" max="11780" width="14" style="10" customWidth="1"/>
    <col min="11781" max="11781" width="12.42578125" style="10" customWidth="1"/>
    <col min="11782" max="11782" width="13.42578125" style="10" customWidth="1"/>
    <col min="11783" max="11783" width="13" style="10" customWidth="1"/>
    <col min="11784" max="11784" width="12.140625" style="10" customWidth="1"/>
    <col min="11785" max="11786" width="16.7109375" style="10" customWidth="1"/>
    <col min="11787" max="12032" width="9.140625" style="10"/>
    <col min="12033" max="12033" width="7.28515625" style="10" customWidth="1"/>
    <col min="12034" max="12034" width="43.42578125" style="10" customWidth="1"/>
    <col min="12035" max="12035" width="12.28515625" style="10" customWidth="1"/>
    <col min="12036" max="12036" width="14" style="10" customWidth="1"/>
    <col min="12037" max="12037" width="12.42578125" style="10" customWidth="1"/>
    <col min="12038" max="12038" width="13.42578125" style="10" customWidth="1"/>
    <col min="12039" max="12039" width="13" style="10" customWidth="1"/>
    <col min="12040" max="12040" width="12.140625" style="10" customWidth="1"/>
    <col min="12041" max="12042" width="16.7109375" style="10" customWidth="1"/>
    <col min="12043" max="12288" width="9.140625" style="10"/>
    <col min="12289" max="12289" width="7.28515625" style="10" customWidth="1"/>
    <col min="12290" max="12290" width="43.42578125" style="10" customWidth="1"/>
    <col min="12291" max="12291" width="12.28515625" style="10" customWidth="1"/>
    <col min="12292" max="12292" width="14" style="10" customWidth="1"/>
    <col min="12293" max="12293" width="12.42578125" style="10" customWidth="1"/>
    <col min="12294" max="12294" width="13.42578125" style="10" customWidth="1"/>
    <col min="12295" max="12295" width="13" style="10" customWidth="1"/>
    <col min="12296" max="12296" width="12.140625" style="10" customWidth="1"/>
    <col min="12297" max="12298" width="16.7109375" style="10" customWidth="1"/>
    <col min="12299" max="12544" width="9.140625" style="10"/>
    <col min="12545" max="12545" width="7.28515625" style="10" customWidth="1"/>
    <col min="12546" max="12546" width="43.42578125" style="10" customWidth="1"/>
    <col min="12547" max="12547" width="12.28515625" style="10" customWidth="1"/>
    <col min="12548" max="12548" width="14" style="10" customWidth="1"/>
    <col min="12549" max="12549" width="12.42578125" style="10" customWidth="1"/>
    <col min="12550" max="12550" width="13.42578125" style="10" customWidth="1"/>
    <col min="12551" max="12551" width="13" style="10" customWidth="1"/>
    <col min="12552" max="12552" width="12.140625" style="10" customWidth="1"/>
    <col min="12553" max="12554" width="16.7109375" style="10" customWidth="1"/>
    <col min="12555" max="12800" width="9.140625" style="10"/>
    <col min="12801" max="12801" width="7.28515625" style="10" customWidth="1"/>
    <col min="12802" max="12802" width="43.42578125" style="10" customWidth="1"/>
    <col min="12803" max="12803" width="12.28515625" style="10" customWidth="1"/>
    <col min="12804" max="12804" width="14" style="10" customWidth="1"/>
    <col min="12805" max="12805" width="12.42578125" style="10" customWidth="1"/>
    <col min="12806" max="12806" width="13.42578125" style="10" customWidth="1"/>
    <col min="12807" max="12807" width="13" style="10" customWidth="1"/>
    <col min="12808" max="12808" width="12.140625" style="10" customWidth="1"/>
    <col min="12809" max="12810" width="16.7109375" style="10" customWidth="1"/>
    <col min="12811" max="13056" width="9.140625" style="10"/>
    <col min="13057" max="13057" width="7.28515625" style="10" customWidth="1"/>
    <col min="13058" max="13058" width="43.42578125" style="10" customWidth="1"/>
    <col min="13059" max="13059" width="12.28515625" style="10" customWidth="1"/>
    <col min="13060" max="13060" width="14" style="10" customWidth="1"/>
    <col min="13061" max="13061" width="12.42578125" style="10" customWidth="1"/>
    <col min="13062" max="13062" width="13.42578125" style="10" customWidth="1"/>
    <col min="13063" max="13063" width="13" style="10" customWidth="1"/>
    <col min="13064" max="13064" width="12.140625" style="10" customWidth="1"/>
    <col min="13065" max="13066" width="16.7109375" style="10" customWidth="1"/>
    <col min="13067" max="13312" width="9.140625" style="10"/>
    <col min="13313" max="13313" width="7.28515625" style="10" customWidth="1"/>
    <col min="13314" max="13314" width="43.42578125" style="10" customWidth="1"/>
    <col min="13315" max="13315" width="12.28515625" style="10" customWidth="1"/>
    <col min="13316" max="13316" width="14" style="10" customWidth="1"/>
    <col min="13317" max="13317" width="12.42578125" style="10" customWidth="1"/>
    <col min="13318" max="13318" width="13.42578125" style="10" customWidth="1"/>
    <col min="13319" max="13319" width="13" style="10" customWidth="1"/>
    <col min="13320" max="13320" width="12.140625" style="10" customWidth="1"/>
    <col min="13321" max="13322" width="16.7109375" style="10" customWidth="1"/>
    <col min="13323" max="13568" width="9.140625" style="10"/>
    <col min="13569" max="13569" width="7.28515625" style="10" customWidth="1"/>
    <col min="13570" max="13570" width="43.42578125" style="10" customWidth="1"/>
    <col min="13571" max="13571" width="12.28515625" style="10" customWidth="1"/>
    <col min="13572" max="13572" width="14" style="10" customWidth="1"/>
    <col min="13573" max="13573" width="12.42578125" style="10" customWidth="1"/>
    <col min="13574" max="13574" width="13.42578125" style="10" customWidth="1"/>
    <col min="13575" max="13575" width="13" style="10" customWidth="1"/>
    <col min="13576" max="13576" width="12.140625" style="10" customWidth="1"/>
    <col min="13577" max="13578" width="16.7109375" style="10" customWidth="1"/>
    <col min="13579" max="13824" width="9.140625" style="10"/>
    <col min="13825" max="13825" width="7.28515625" style="10" customWidth="1"/>
    <col min="13826" max="13826" width="43.42578125" style="10" customWidth="1"/>
    <col min="13827" max="13827" width="12.28515625" style="10" customWidth="1"/>
    <col min="13828" max="13828" width="14" style="10" customWidth="1"/>
    <col min="13829" max="13829" width="12.42578125" style="10" customWidth="1"/>
    <col min="13830" max="13830" width="13.42578125" style="10" customWidth="1"/>
    <col min="13831" max="13831" width="13" style="10" customWidth="1"/>
    <col min="13832" max="13832" width="12.140625" style="10" customWidth="1"/>
    <col min="13833" max="13834" width="16.7109375" style="10" customWidth="1"/>
    <col min="13835" max="14080" width="9.140625" style="10"/>
    <col min="14081" max="14081" width="7.28515625" style="10" customWidth="1"/>
    <col min="14082" max="14082" width="43.42578125" style="10" customWidth="1"/>
    <col min="14083" max="14083" width="12.28515625" style="10" customWidth="1"/>
    <col min="14084" max="14084" width="14" style="10" customWidth="1"/>
    <col min="14085" max="14085" width="12.42578125" style="10" customWidth="1"/>
    <col min="14086" max="14086" width="13.42578125" style="10" customWidth="1"/>
    <col min="14087" max="14087" width="13" style="10" customWidth="1"/>
    <col min="14088" max="14088" width="12.140625" style="10" customWidth="1"/>
    <col min="14089" max="14090" width="16.7109375" style="10" customWidth="1"/>
    <col min="14091" max="14336" width="9.140625" style="10"/>
    <col min="14337" max="14337" width="7.28515625" style="10" customWidth="1"/>
    <col min="14338" max="14338" width="43.42578125" style="10" customWidth="1"/>
    <col min="14339" max="14339" width="12.28515625" style="10" customWidth="1"/>
    <col min="14340" max="14340" width="14" style="10" customWidth="1"/>
    <col min="14341" max="14341" width="12.42578125" style="10" customWidth="1"/>
    <col min="14342" max="14342" width="13.42578125" style="10" customWidth="1"/>
    <col min="14343" max="14343" width="13" style="10" customWidth="1"/>
    <col min="14344" max="14344" width="12.140625" style="10" customWidth="1"/>
    <col min="14345" max="14346" width="16.7109375" style="10" customWidth="1"/>
    <col min="14347" max="14592" width="9.140625" style="10"/>
    <col min="14593" max="14593" width="7.28515625" style="10" customWidth="1"/>
    <col min="14594" max="14594" width="43.42578125" style="10" customWidth="1"/>
    <col min="14595" max="14595" width="12.28515625" style="10" customWidth="1"/>
    <col min="14596" max="14596" width="14" style="10" customWidth="1"/>
    <col min="14597" max="14597" width="12.42578125" style="10" customWidth="1"/>
    <col min="14598" max="14598" width="13.42578125" style="10" customWidth="1"/>
    <col min="14599" max="14599" width="13" style="10" customWidth="1"/>
    <col min="14600" max="14600" width="12.140625" style="10" customWidth="1"/>
    <col min="14601" max="14602" width="16.7109375" style="10" customWidth="1"/>
    <col min="14603" max="14848" width="9.140625" style="10"/>
    <col min="14849" max="14849" width="7.28515625" style="10" customWidth="1"/>
    <col min="14850" max="14850" width="43.42578125" style="10" customWidth="1"/>
    <col min="14851" max="14851" width="12.28515625" style="10" customWidth="1"/>
    <col min="14852" max="14852" width="14" style="10" customWidth="1"/>
    <col min="14853" max="14853" width="12.42578125" style="10" customWidth="1"/>
    <col min="14854" max="14854" width="13.42578125" style="10" customWidth="1"/>
    <col min="14855" max="14855" width="13" style="10" customWidth="1"/>
    <col min="14856" max="14856" width="12.140625" style="10" customWidth="1"/>
    <col min="14857" max="14858" width="16.7109375" style="10" customWidth="1"/>
    <col min="14859" max="15104" width="9.140625" style="10"/>
    <col min="15105" max="15105" width="7.28515625" style="10" customWidth="1"/>
    <col min="15106" max="15106" width="43.42578125" style="10" customWidth="1"/>
    <col min="15107" max="15107" width="12.28515625" style="10" customWidth="1"/>
    <col min="15108" max="15108" width="14" style="10" customWidth="1"/>
    <col min="15109" max="15109" width="12.42578125" style="10" customWidth="1"/>
    <col min="15110" max="15110" width="13.42578125" style="10" customWidth="1"/>
    <col min="15111" max="15111" width="13" style="10" customWidth="1"/>
    <col min="15112" max="15112" width="12.140625" style="10" customWidth="1"/>
    <col min="15113" max="15114" width="16.7109375" style="10" customWidth="1"/>
    <col min="15115" max="15360" width="9.140625" style="10"/>
    <col min="15361" max="15361" width="7.28515625" style="10" customWidth="1"/>
    <col min="15362" max="15362" width="43.42578125" style="10" customWidth="1"/>
    <col min="15363" max="15363" width="12.28515625" style="10" customWidth="1"/>
    <col min="15364" max="15364" width="14" style="10" customWidth="1"/>
    <col min="15365" max="15365" width="12.42578125" style="10" customWidth="1"/>
    <col min="15366" max="15366" width="13.42578125" style="10" customWidth="1"/>
    <col min="15367" max="15367" width="13" style="10" customWidth="1"/>
    <col min="15368" max="15368" width="12.140625" style="10" customWidth="1"/>
    <col min="15369" max="15370" width="16.7109375" style="10" customWidth="1"/>
    <col min="15371" max="15616" width="9.140625" style="10"/>
    <col min="15617" max="15617" width="7.28515625" style="10" customWidth="1"/>
    <col min="15618" max="15618" width="43.42578125" style="10" customWidth="1"/>
    <col min="15619" max="15619" width="12.28515625" style="10" customWidth="1"/>
    <col min="15620" max="15620" width="14" style="10" customWidth="1"/>
    <col min="15621" max="15621" width="12.42578125" style="10" customWidth="1"/>
    <col min="15622" max="15622" width="13.42578125" style="10" customWidth="1"/>
    <col min="15623" max="15623" width="13" style="10" customWidth="1"/>
    <col min="15624" max="15624" width="12.140625" style="10" customWidth="1"/>
    <col min="15625" max="15626" width="16.7109375" style="10" customWidth="1"/>
    <col min="15627" max="15872" width="9.140625" style="10"/>
    <col min="15873" max="15873" width="7.28515625" style="10" customWidth="1"/>
    <col min="15874" max="15874" width="43.42578125" style="10" customWidth="1"/>
    <col min="15875" max="15875" width="12.28515625" style="10" customWidth="1"/>
    <col min="15876" max="15876" width="14" style="10" customWidth="1"/>
    <col min="15877" max="15877" width="12.42578125" style="10" customWidth="1"/>
    <col min="15878" max="15878" width="13.42578125" style="10" customWidth="1"/>
    <col min="15879" max="15879" width="13" style="10" customWidth="1"/>
    <col min="15880" max="15880" width="12.140625" style="10" customWidth="1"/>
    <col min="15881" max="15882" width="16.7109375" style="10" customWidth="1"/>
    <col min="15883" max="16128" width="9.140625" style="10"/>
    <col min="16129" max="16129" width="7.28515625" style="10" customWidth="1"/>
    <col min="16130" max="16130" width="43.42578125" style="10" customWidth="1"/>
    <col min="16131" max="16131" width="12.28515625" style="10" customWidth="1"/>
    <col min="16132" max="16132" width="14" style="10" customWidth="1"/>
    <col min="16133" max="16133" width="12.42578125" style="10" customWidth="1"/>
    <col min="16134" max="16134" width="13.42578125" style="10" customWidth="1"/>
    <col min="16135" max="16135" width="13" style="10" customWidth="1"/>
    <col min="16136" max="16136" width="12.140625" style="10" customWidth="1"/>
    <col min="16137" max="16138" width="16.7109375" style="10" customWidth="1"/>
    <col min="16139" max="16384" width="9.140625" style="10"/>
  </cols>
  <sheetData>
    <row r="1" spans="1:9" ht="15" customHeight="1">
      <c r="A1" s="566" t="s">
        <v>296</v>
      </c>
      <c r="B1" s="566"/>
      <c r="C1" s="566"/>
      <c r="D1" s="566"/>
      <c r="E1" s="566"/>
      <c r="F1" s="566"/>
      <c r="G1" s="566"/>
      <c r="H1" s="566"/>
      <c r="I1" s="566"/>
    </row>
    <row r="2" spans="1:9" ht="24" customHeight="1">
      <c r="A2" s="566"/>
      <c r="B2" s="566"/>
      <c r="C2" s="566"/>
      <c r="D2" s="566"/>
      <c r="E2" s="566"/>
      <c r="F2" s="566"/>
      <c r="G2" s="566"/>
      <c r="H2" s="566"/>
      <c r="I2" s="566"/>
    </row>
    <row r="3" spans="1:9">
      <c r="B3" s="8"/>
      <c r="C3" s="8"/>
      <c r="D3" s="8"/>
      <c r="E3" s="8"/>
      <c r="F3" s="8"/>
      <c r="G3" s="8"/>
      <c r="H3" s="8"/>
    </row>
    <row r="4" spans="1:9">
      <c r="B4" s="9"/>
      <c r="C4" s="11"/>
      <c r="H4" s="12"/>
    </row>
    <row r="5" spans="1:9" s="13" customFormat="1">
      <c r="A5" s="572" t="s">
        <v>0</v>
      </c>
      <c r="B5" s="572" t="s">
        <v>1</v>
      </c>
      <c r="C5" s="567" t="s">
        <v>2</v>
      </c>
      <c r="D5" s="572" t="s">
        <v>295</v>
      </c>
      <c r="E5" s="567" t="s">
        <v>4</v>
      </c>
      <c r="F5" s="562" t="s">
        <v>5</v>
      </c>
      <c r="G5" s="562"/>
      <c r="H5" s="563" t="s">
        <v>6</v>
      </c>
      <c r="I5" s="567" t="s">
        <v>7</v>
      </c>
    </row>
    <row r="6" spans="1:9" s="13" customFormat="1" ht="25.5">
      <c r="A6" s="572"/>
      <c r="B6" s="572"/>
      <c r="C6" s="567"/>
      <c r="D6" s="572"/>
      <c r="E6" s="567"/>
      <c r="F6" s="14" t="s">
        <v>8</v>
      </c>
      <c r="G6" s="14" t="s">
        <v>9</v>
      </c>
      <c r="H6" s="564"/>
      <c r="I6" s="567"/>
    </row>
    <row r="7" spans="1:9" s="20" customFormat="1" ht="13.5">
      <c r="A7" s="15" t="s">
        <v>10</v>
      </c>
      <c r="B7" s="16" t="s">
        <v>11</v>
      </c>
      <c r="C7" s="17"/>
      <c r="D7" s="17"/>
      <c r="E7" s="17"/>
      <c r="F7" s="17"/>
      <c r="G7" s="18"/>
      <c r="H7" s="19"/>
      <c r="I7" s="19"/>
    </row>
    <row r="8" spans="1:9">
      <c r="A8" s="21" t="s">
        <v>12</v>
      </c>
      <c r="B8" s="22" t="s">
        <v>13</v>
      </c>
      <c r="C8" s="23">
        <f>C25+C22-C10+C9</f>
        <v>0</v>
      </c>
      <c r="D8" s="23">
        <f>D25+D22-D10+D9</f>
        <v>0</v>
      </c>
      <c r="E8" s="23">
        <f>E25+E22-E10+E9</f>
        <v>0</v>
      </c>
      <c r="F8" s="23"/>
      <c r="G8" s="23"/>
      <c r="H8" s="24" t="e">
        <f t="shared" ref="H8:H35" si="0">F8/D8*100</f>
        <v>#DIV/0!</v>
      </c>
      <c r="I8" s="25"/>
    </row>
    <row r="9" spans="1:9">
      <c r="A9" s="21" t="s">
        <v>14</v>
      </c>
      <c r="B9" s="22" t="s">
        <v>15</v>
      </c>
      <c r="C9" s="25"/>
      <c r="D9" s="25"/>
      <c r="E9" s="25"/>
      <c r="F9" s="25"/>
      <c r="G9" s="23"/>
      <c r="H9" s="24" t="e">
        <f t="shared" si="0"/>
        <v>#DIV/0!</v>
      </c>
      <c r="I9" s="25"/>
    </row>
    <row r="10" spans="1:9">
      <c r="A10" s="21" t="s">
        <v>16</v>
      </c>
      <c r="B10" s="22" t="s">
        <v>17</v>
      </c>
      <c r="C10" s="25">
        <f>C12+C15+C18+C11+C21</f>
        <v>0</v>
      </c>
      <c r="D10" s="25">
        <f>D12+D15+D18+D11+D21</f>
        <v>0</v>
      </c>
      <c r="E10" s="25">
        <f>E12+E15+E18+E11+E21</f>
        <v>0</v>
      </c>
      <c r="F10" s="25"/>
      <c r="G10" s="23"/>
      <c r="H10" s="24" t="e">
        <f t="shared" si="0"/>
        <v>#DIV/0!</v>
      </c>
      <c r="I10" s="25"/>
    </row>
    <row r="11" spans="1:9" ht="17.25" customHeight="1">
      <c r="A11" s="21" t="s">
        <v>18</v>
      </c>
      <c r="B11" s="26" t="s">
        <v>19</v>
      </c>
      <c r="C11" s="25"/>
      <c r="D11" s="25"/>
      <c r="E11" s="25"/>
      <c r="F11" s="25"/>
      <c r="G11" s="23"/>
      <c r="H11" s="24" t="e">
        <f t="shared" si="0"/>
        <v>#DIV/0!</v>
      </c>
      <c r="I11" s="25"/>
    </row>
    <row r="12" spans="1:9">
      <c r="A12" s="21" t="s">
        <v>20</v>
      </c>
      <c r="B12" s="26" t="s">
        <v>21</v>
      </c>
      <c r="C12" s="25">
        <f>C13+C14</f>
        <v>0</v>
      </c>
      <c r="D12" s="25">
        <f>D13+D14</f>
        <v>0</v>
      </c>
      <c r="E12" s="25">
        <f>E13+E14</f>
        <v>0</v>
      </c>
      <c r="F12" s="25"/>
      <c r="G12" s="23"/>
      <c r="H12" s="24" t="e">
        <f t="shared" si="0"/>
        <v>#DIV/0!</v>
      </c>
      <c r="I12" s="25"/>
    </row>
    <row r="13" spans="1:9">
      <c r="A13" s="21" t="s">
        <v>22</v>
      </c>
      <c r="B13" s="27" t="s">
        <v>23</v>
      </c>
      <c r="C13" s="25"/>
      <c r="D13" s="25"/>
      <c r="E13" s="25"/>
      <c r="F13" s="25"/>
      <c r="G13" s="23"/>
      <c r="H13" s="24" t="e">
        <f t="shared" si="0"/>
        <v>#DIV/0!</v>
      </c>
      <c r="I13" s="25"/>
    </row>
    <row r="14" spans="1:9">
      <c r="A14" s="21" t="s">
        <v>24</v>
      </c>
      <c r="B14" s="27" t="s">
        <v>25</v>
      </c>
      <c r="C14" s="25"/>
      <c r="D14" s="25"/>
      <c r="E14" s="25"/>
      <c r="F14" s="25"/>
      <c r="G14" s="23"/>
      <c r="H14" s="24" t="e">
        <f t="shared" si="0"/>
        <v>#DIV/0!</v>
      </c>
      <c r="I14" s="25"/>
    </row>
    <row r="15" spans="1:9">
      <c r="A15" s="21" t="s">
        <v>26</v>
      </c>
      <c r="B15" s="26" t="s">
        <v>27</v>
      </c>
      <c r="C15" s="25">
        <f>C16+C17</f>
        <v>0</v>
      </c>
      <c r="D15" s="25">
        <f>D16+D17</f>
        <v>0</v>
      </c>
      <c r="E15" s="25">
        <f>E16+E17</f>
        <v>0</v>
      </c>
      <c r="F15" s="25"/>
      <c r="G15" s="23"/>
      <c r="H15" s="24" t="e">
        <f t="shared" si="0"/>
        <v>#DIV/0!</v>
      </c>
      <c r="I15" s="25"/>
    </row>
    <row r="16" spans="1:9">
      <c r="A16" s="21" t="s">
        <v>28</v>
      </c>
      <c r="B16" s="27" t="s">
        <v>23</v>
      </c>
      <c r="C16" s="25"/>
      <c r="D16" s="25"/>
      <c r="E16" s="25"/>
      <c r="F16" s="25"/>
      <c r="G16" s="23"/>
      <c r="H16" s="24" t="e">
        <f t="shared" si="0"/>
        <v>#DIV/0!</v>
      </c>
      <c r="I16" s="25"/>
    </row>
    <row r="17" spans="1:9">
      <c r="A17" s="21" t="s">
        <v>29</v>
      </c>
      <c r="B17" s="27" t="s">
        <v>30</v>
      </c>
      <c r="C17" s="25"/>
      <c r="D17" s="25"/>
      <c r="E17" s="25"/>
      <c r="F17" s="25"/>
      <c r="G17" s="23"/>
      <c r="H17" s="24" t="e">
        <f t="shared" si="0"/>
        <v>#DIV/0!</v>
      </c>
      <c r="I17" s="25"/>
    </row>
    <row r="18" spans="1:9">
      <c r="A18" s="21" t="s">
        <v>31</v>
      </c>
      <c r="B18" s="26" t="s">
        <v>32</v>
      </c>
      <c r="C18" s="25">
        <f>C19+C20</f>
        <v>0</v>
      </c>
      <c r="D18" s="25">
        <f>D19+D20</f>
        <v>0</v>
      </c>
      <c r="E18" s="25">
        <f>E19+E20</f>
        <v>0</v>
      </c>
      <c r="F18" s="25"/>
      <c r="G18" s="23"/>
      <c r="H18" s="24" t="e">
        <f t="shared" si="0"/>
        <v>#DIV/0!</v>
      </c>
      <c r="I18" s="25"/>
    </row>
    <row r="19" spans="1:9">
      <c r="A19" s="21" t="s">
        <v>33</v>
      </c>
      <c r="B19" s="27" t="s">
        <v>23</v>
      </c>
      <c r="C19" s="25"/>
      <c r="D19" s="25"/>
      <c r="E19" s="25"/>
      <c r="F19" s="25"/>
      <c r="G19" s="23"/>
      <c r="H19" s="24" t="e">
        <f t="shared" si="0"/>
        <v>#DIV/0!</v>
      </c>
      <c r="I19" s="25"/>
    </row>
    <row r="20" spans="1:9">
      <c r="A20" s="21" t="s">
        <v>34</v>
      </c>
      <c r="B20" s="27" t="s">
        <v>30</v>
      </c>
      <c r="C20" s="25"/>
      <c r="D20" s="25"/>
      <c r="E20" s="25"/>
      <c r="F20" s="25"/>
      <c r="G20" s="23"/>
      <c r="H20" s="24" t="e">
        <f t="shared" si="0"/>
        <v>#DIV/0!</v>
      </c>
      <c r="I20" s="25"/>
    </row>
    <row r="21" spans="1:9">
      <c r="A21" s="21" t="s">
        <v>35</v>
      </c>
      <c r="B21" s="26" t="s">
        <v>36</v>
      </c>
      <c r="C21" s="25"/>
      <c r="D21" s="25"/>
      <c r="E21" s="25"/>
      <c r="F21" s="25"/>
      <c r="G21" s="23"/>
      <c r="H21" s="24" t="e">
        <f t="shared" si="0"/>
        <v>#DIV/0!</v>
      </c>
      <c r="I21" s="25"/>
    </row>
    <row r="22" spans="1:9">
      <c r="A22" s="21" t="s">
        <v>37</v>
      </c>
      <c r="B22" s="22" t="s">
        <v>38</v>
      </c>
      <c r="C22" s="25"/>
      <c r="D22" s="25"/>
      <c r="E22" s="25"/>
      <c r="F22" s="25"/>
      <c r="G22" s="23"/>
      <c r="H22" s="24" t="e">
        <f t="shared" si="0"/>
        <v>#DIV/0!</v>
      </c>
      <c r="I22" s="25"/>
    </row>
    <row r="23" spans="1:9">
      <c r="A23" s="21" t="s">
        <v>39</v>
      </c>
      <c r="B23" s="22" t="s">
        <v>40</v>
      </c>
      <c r="C23" s="25">
        <f>C24+C25</f>
        <v>0</v>
      </c>
      <c r="D23" s="25">
        <f>D24+D25</f>
        <v>0</v>
      </c>
      <c r="E23" s="25">
        <f>E24+E25</f>
        <v>0</v>
      </c>
      <c r="F23" s="25"/>
      <c r="G23" s="25"/>
      <c r="H23" s="24" t="e">
        <f t="shared" si="0"/>
        <v>#DIV/0!</v>
      </c>
      <c r="I23" s="25"/>
    </row>
    <row r="24" spans="1:9">
      <c r="A24" s="21" t="s">
        <v>41</v>
      </c>
      <c r="B24" s="22" t="s">
        <v>42</v>
      </c>
      <c r="C24" s="25"/>
      <c r="D24" s="25"/>
      <c r="E24" s="25"/>
      <c r="F24" s="25"/>
      <c r="G24" s="25"/>
      <c r="H24" s="24" t="e">
        <f t="shared" si="0"/>
        <v>#DIV/0!</v>
      </c>
      <c r="I24" s="25"/>
    </row>
    <row r="25" spans="1:9" s="32" customFormat="1">
      <c r="A25" s="28" t="s">
        <v>43</v>
      </c>
      <c r="B25" s="29" t="s">
        <v>44</v>
      </c>
      <c r="C25" s="30">
        <f>C26+C27+C30+C33</f>
        <v>0</v>
      </c>
      <c r="D25" s="30">
        <f>D26+D27+D30+D33</f>
        <v>0</v>
      </c>
      <c r="E25" s="30">
        <f>E26+E27+E30+E33</f>
        <v>0</v>
      </c>
      <c r="F25" s="30"/>
      <c r="G25" s="18"/>
      <c r="H25" s="31" t="e">
        <f t="shared" si="0"/>
        <v>#DIV/0!</v>
      </c>
      <c r="I25" s="30"/>
    </row>
    <row r="26" spans="1:9" ht="18" customHeight="1">
      <c r="A26" s="21" t="s">
        <v>45</v>
      </c>
      <c r="B26" s="26" t="s">
        <v>19</v>
      </c>
      <c r="C26" s="25"/>
      <c r="D26" s="25"/>
      <c r="E26" s="25"/>
      <c r="F26" s="25"/>
      <c r="G26" s="23"/>
      <c r="H26" s="24" t="e">
        <f t="shared" si="0"/>
        <v>#DIV/0!</v>
      </c>
      <c r="I26" s="25"/>
    </row>
    <row r="27" spans="1:9">
      <c r="A27" s="21" t="s">
        <v>46</v>
      </c>
      <c r="B27" s="26" t="s">
        <v>21</v>
      </c>
      <c r="C27" s="25">
        <f>C28+C29</f>
        <v>0</v>
      </c>
      <c r="D27" s="25">
        <f>D28+D29</f>
        <v>0</v>
      </c>
      <c r="E27" s="25">
        <f>E28+E29</f>
        <v>0</v>
      </c>
      <c r="F27" s="25"/>
      <c r="G27" s="23"/>
      <c r="H27" s="24" t="e">
        <f t="shared" si="0"/>
        <v>#DIV/0!</v>
      </c>
      <c r="I27" s="25"/>
    </row>
    <row r="28" spans="1:9">
      <c r="A28" s="21" t="s">
        <v>47</v>
      </c>
      <c r="B28" s="27" t="s">
        <v>23</v>
      </c>
      <c r="C28" s="25"/>
      <c r="D28" s="25"/>
      <c r="E28" s="25"/>
      <c r="F28" s="25"/>
      <c r="G28" s="23"/>
      <c r="H28" s="24" t="e">
        <f t="shared" si="0"/>
        <v>#DIV/0!</v>
      </c>
      <c r="I28" s="25"/>
    </row>
    <row r="29" spans="1:9">
      <c r="A29" s="21" t="s">
        <v>48</v>
      </c>
      <c r="B29" s="27" t="s">
        <v>25</v>
      </c>
      <c r="C29" s="25"/>
      <c r="D29" s="25"/>
      <c r="E29" s="25"/>
      <c r="F29" s="25"/>
      <c r="G29" s="23"/>
      <c r="H29" s="24" t="e">
        <f t="shared" si="0"/>
        <v>#DIV/0!</v>
      </c>
      <c r="I29" s="25"/>
    </row>
    <row r="30" spans="1:9">
      <c r="A30" s="21" t="s">
        <v>49</v>
      </c>
      <c r="B30" s="26" t="s">
        <v>27</v>
      </c>
      <c r="C30" s="25">
        <f>C31+C32</f>
        <v>0</v>
      </c>
      <c r="D30" s="25">
        <f>D31+D32</f>
        <v>0</v>
      </c>
      <c r="E30" s="25">
        <f>E31+E32</f>
        <v>0</v>
      </c>
      <c r="F30" s="25"/>
      <c r="G30" s="23"/>
      <c r="H30" s="24" t="e">
        <f t="shared" si="0"/>
        <v>#DIV/0!</v>
      </c>
      <c r="I30" s="25"/>
    </row>
    <row r="31" spans="1:9">
      <c r="A31" s="21" t="s">
        <v>50</v>
      </c>
      <c r="B31" s="27" t="s">
        <v>23</v>
      </c>
      <c r="C31" s="25"/>
      <c r="D31" s="25"/>
      <c r="E31" s="25"/>
      <c r="F31" s="25"/>
      <c r="G31" s="23"/>
      <c r="H31" s="24" t="e">
        <f t="shared" si="0"/>
        <v>#DIV/0!</v>
      </c>
      <c r="I31" s="25"/>
    </row>
    <row r="32" spans="1:9">
      <c r="A32" s="21" t="s">
        <v>51</v>
      </c>
      <c r="B32" s="27" t="s">
        <v>30</v>
      </c>
      <c r="C32" s="25"/>
      <c r="D32" s="25"/>
      <c r="E32" s="25"/>
      <c r="F32" s="25"/>
      <c r="G32" s="23"/>
      <c r="H32" s="24" t="e">
        <f t="shared" si="0"/>
        <v>#DIV/0!</v>
      </c>
      <c r="I32" s="25"/>
    </row>
    <row r="33" spans="1:12">
      <c r="A33" s="21" t="s">
        <v>52</v>
      </c>
      <c r="B33" s="26" t="s">
        <v>32</v>
      </c>
      <c r="C33" s="25">
        <f>C34+C35</f>
        <v>0</v>
      </c>
      <c r="D33" s="25">
        <f>D34+D35</f>
        <v>0</v>
      </c>
      <c r="E33" s="25">
        <f>E34+E35</f>
        <v>0</v>
      </c>
      <c r="F33" s="25"/>
      <c r="G33" s="23"/>
      <c r="H33" s="24" t="e">
        <f t="shared" si="0"/>
        <v>#DIV/0!</v>
      </c>
      <c r="I33" s="25"/>
    </row>
    <row r="34" spans="1:12">
      <c r="A34" s="21" t="s">
        <v>53</v>
      </c>
      <c r="B34" s="27" t="s">
        <v>23</v>
      </c>
      <c r="C34" s="25"/>
      <c r="D34" s="25"/>
      <c r="E34" s="25"/>
      <c r="F34" s="25"/>
      <c r="G34" s="23"/>
      <c r="H34" s="24" t="e">
        <f t="shared" si="0"/>
        <v>#DIV/0!</v>
      </c>
      <c r="I34" s="25"/>
    </row>
    <row r="35" spans="1:12">
      <c r="A35" s="21" t="s">
        <v>54</v>
      </c>
      <c r="B35" s="27" t="s">
        <v>30</v>
      </c>
      <c r="C35" s="25"/>
      <c r="D35" s="25"/>
      <c r="E35" s="25"/>
      <c r="F35" s="25">
        <f>[12]Полезный!AF19</f>
        <v>0</v>
      </c>
      <c r="G35" s="23">
        <f>F35-E35</f>
        <v>0</v>
      </c>
      <c r="H35" s="24" t="e">
        <f t="shared" si="0"/>
        <v>#DIV/0!</v>
      </c>
      <c r="I35" s="25"/>
    </row>
    <row r="36" spans="1:12" s="20" customFormat="1" ht="13.5">
      <c r="A36" s="15" t="s">
        <v>55</v>
      </c>
      <c r="B36" s="16" t="s">
        <v>56</v>
      </c>
      <c r="C36" s="17"/>
      <c r="D36" s="17"/>
      <c r="E36" s="17"/>
      <c r="F36" s="17"/>
      <c r="G36" s="18"/>
      <c r="H36" s="24"/>
      <c r="I36" s="19"/>
    </row>
    <row r="37" spans="1:12" s="32" customFormat="1">
      <c r="A37" s="28" t="s">
        <v>12</v>
      </c>
      <c r="B37" s="29" t="s">
        <v>57</v>
      </c>
      <c r="C37" s="30">
        <f>C38+C41+C54+C75+C76+C79+C80+C81+C88+C89+C90</f>
        <v>0</v>
      </c>
      <c r="D37" s="30">
        <f>D38+D41+D54+D75+D76+D79+D80+D81+D88+D89+D90</f>
        <v>0</v>
      </c>
      <c r="E37" s="30">
        <f>E38+E41+E54+E75+E76+E79+E80+E81+E88+E89+E90</f>
        <v>0</v>
      </c>
      <c r="F37" s="30">
        <f>F38+F41+F54+F75+F76+F79+F80+F81+F88+F89+F90</f>
        <v>0</v>
      </c>
      <c r="G37" s="18">
        <f t="shared" ref="G37:G100" si="1">F37-E37</f>
        <v>0</v>
      </c>
      <c r="H37" s="31" t="e">
        <f t="shared" ref="H37:H100" si="2">F37/D37*100</f>
        <v>#DIV/0!</v>
      </c>
      <c r="I37" s="30"/>
    </row>
    <row r="38" spans="1:12">
      <c r="A38" s="21" t="s">
        <v>58</v>
      </c>
      <c r="B38" s="98" t="s">
        <v>59</v>
      </c>
      <c r="C38" s="25"/>
      <c r="D38" s="25"/>
      <c r="E38" s="25"/>
      <c r="F38" s="25">
        <f>F39*F40</f>
        <v>0</v>
      </c>
      <c r="G38" s="23">
        <f t="shared" si="1"/>
        <v>0</v>
      </c>
      <c r="H38" s="24" t="e">
        <f t="shared" si="2"/>
        <v>#DIV/0!</v>
      </c>
      <c r="I38" s="25"/>
    </row>
    <row r="39" spans="1:12" ht="15.75">
      <c r="A39" s="21" t="s">
        <v>60</v>
      </c>
      <c r="B39" s="1" t="s">
        <v>61</v>
      </c>
      <c r="C39" s="25"/>
      <c r="D39" s="25"/>
      <c r="E39" s="25"/>
      <c r="F39" s="25"/>
      <c r="G39" s="23">
        <f t="shared" si="1"/>
        <v>0</v>
      </c>
      <c r="H39" s="24" t="e">
        <f t="shared" si="2"/>
        <v>#DIV/0!</v>
      </c>
      <c r="I39" s="25"/>
      <c r="K39" s="94"/>
      <c r="L39" s="115" t="s">
        <v>286</v>
      </c>
    </row>
    <row r="40" spans="1:12" ht="15.75">
      <c r="A40" s="21" t="s">
        <v>62</v>
      </c>
      <c r="B40" s="1" t="s">
        <v>63</v>
      </c>
      <c r="C40" s="25"/>
      <c r="D40" s="25"/>
      <c r="E40" s="25"/>
      <c r="F40" s="25"/>
      <c r="G40" s="23">
        <f t="shared" si="1"/>
        <v>0</v>
      </c>
      <c r="H40" s="24" t="e">
        <f t="shared" si="2"/>
        <v>#DIV/0!</v>
      </c>
      <c r="I40" s="25"/>
      <c r="K40" s="96"/>
      <c r="L40" s="115" t="s">
        <v>287</v>
      </c>
    </row>
    <row r="41" spans="1:12" ht="25.5">
      <c r="A41" s="21" t="s">
        <v>64</v>
      </c>
      <c r="B41" s="98" t="s">
        <v>65</v>
      </c>
      <c r="C41" s="25">
        <f>C42+C45+C48+C51</f>
        <v>0</v>
      </c>
      <c r="D41" s="25">
        <f>D42+D45+D48+D51</f>
        <v>0</v>
      </c>
      <c r="E41" s="25">
        <f>E42+E45+E48+E51</f>
        <v>0</v>
      </c>
      <c r="F41" s="25">
        <f>F42+F45+F48+F51</f>
        <v>0</v>
      </c>
      <c r="G41" s="23">
        <f t="shared" si="1"/>
        <v>0</v>
      </c>
      <c r="H41" s="24" t="e">
        <f t="shared" si="2"/>
        <v>#DIV/0!</v>
      </c>
      <c r="I41" s="25"/>
      <c r="K41" s="95"/>
      <c r="L41" s="10" t="s">
        <v>288</v>
      </c>
    </row>
    <row r="42" spans="1:12">
      <c r="A42" s="2" t="s">
        <v>66</v>
      </c>
      <c r="B42" s="3" t="s">
        <v>67</v>
      </c>
      <c r="C42" s="25">
        <f>C43*C44</f>
        <v>0</v>
      </c>
      <c r="D42" s="25">
        <f>D43*D44</f>
        <v>0</v>
      </c>
      <c r="E42" s="25">
        <f>E43*E44</f>
        <v>0</v>
      </c>
      <c r="F42" s="25">
        <f>F43*F44</f>
        <v>0</v>
      </c>
      <c r="G42" s="23">
        <f t="shared" si="1"/>
        <v>0</v>
      </c>
      <c r="H42" s="24" t="e">
        <f t="shared" si="2"/>
        <v>#DIV/0!</v>
      </c>
      <c r="I42" s="25"/>
      <c r="K42" s="93"/>
      <c r="L42" s="10" t="s">
        <v>289</v>
      </c>
    </row>
    <row r="43" spans="1:12">
      <c r="A43" s="2" t="s">
        <v>68</v>
      </c>
      <c r="B43" s="1" t="s">
        <v>69</v>
      </c>
      <c r="C43" s="25"/>
      <c r="D43" s="25"/>
      <c r="E43" s="25"/>
      <c r="F43" s="24"/>
      <c r="G43" s="23">
        <f t="shared" si="1"/>
        <v>0</v>
      </c>
      <c r="H43" s="24" t="e">
        <f t="shared" si="2"/>
        <v>#DIV/0!</v>
      </c>
      <c r="I43" s="25"/>
      <c r="K43" s="97"/>
      <c r="L43" s="10" t="s">
        <v>290</v>
      </c>
    </row>
    <row r="44" spans="1:12">
      <c r="A44" s="2" t="s">
        <v>70</v>
      </c>
      <c r="B44" s="1" t="s">
        <v>71</v>
      </c>
      <c r="C44" s="25"/>
      <c r="D44" s="25"/>
      <c r="E44" s="25"/>
      <c r="F44" s="25"/>
      <c r="G44" s="23">
        <f t="shared" si="1"/>
        <v>0</v>
      </c>
      <c r="H44" s="24" t="e">
        <f t="shared" si="2"/>
        <v>#DIV/0!</v>
      </c>
      <c r="I44" s="25"/>
    </row>
    <row r="45" spans="1:12">
      <c r="A45" s="2" t="s">
        <v>72</v>
      </c>
      <c r="B45" s="3" t="s">
        <v>73</v>
      </c>
      <c r="C45" s="25">
        <f>C46*C47</f>
        <v>0</v>
      </c>
      <c r="D45" s="25">
        <f>D46*D47</f>
        <v>0</v>
      </c>
      <c r="E45" s="25">
        <f>E46*E47</f>
        <v>0</v>
      </c>
      <c r="F45" s="25">
        <f>F46*F47</f>
        <v>0</v>
      </c>
      <c r="G45" s="23">
        <f t="shared" si="1"/>
        <v>0</v>
      </c>
      <c r="H45" s="24" t="e">
        <f t="shared" si="2"/>
        <v>#DIV/0!</v>
      </c>
      <c r="I45" s="25"/>
    </row>
    <row r="46" spans="1:12">
      <c r="A46" s="2" t="s">
        <v>74</v>
      </c>
      <c r="B46" s="1" t="s">
        <v>69</v>
      </c>
      <c r="C46" s="25"/>
      <c r="D46" s="25"/>
      <c r="E46" s="25"/>
      <c r="F46" s="24"/>
      <c r="G46" s="23">
        <f t="shared" si="1"/>
        <v>0</v>
      </c>
      <c r="H46" s="24" t="e">
        <f t="shared" si="2"/>
        <v>#DIV/0!</v>
      </c>
      <c r="I46" s="25"/>
    </row>
    <row r="47" spans="1:12">
      <c r="A47" s="2" t="s">
        <v>75</v>
      </c>
      <c r="B47" s="1" t="s">
        <v>71</v>
      </c>
      <c r="C47" s="25"/>
      <c r="D47" s="25"/>
      <c r="E47" s="25"/>
      <c r="F47" s="25"/>
      <c r="G47" s="23">
        <f t="shared" si="1"/>
        <v>0</v>
      </c>
      <c r="H47" s="24" t="e">
        <f t="shared" si="2"/>
        <v>#DIV/0!</v>
      </c>
      <c r="I47" s="25"/>
    </row>
    <row r="48" spans="1:12">
      <c r="A48" s="2" t="s">
        <v>76</v>
      </c>
      <c r="B48" s="3" t="s">
        <v>77</v>
      </c>
      <c r="C48" s="25">
        <f>C49*C50</f>
        <v>0</v>
      </c>
      <c r="D48" s="25">
        <f>D49*D50</f>
        <v>0</v>
      </c>
      <c r="E48" s="25">
        <f>E49*E50</f>
        <v>0</v>
      </c>
      <c r="F48" s="25">
        <f>F49*F50</f>
        <v>0</v>
      </c>
      <c r="G48" s="23">
        <f t="shared" si="1"/>
        <v>0</v>
      </c>
      <c r="H48" s="24" t="e">
        <f t="shared" si="2"/>
        <v>#DIV/0!</v>
      </c>
      <c r="I48" s="25"/>
    </row>
    <row r="49" spans="1:9">
      <c r="A49" s="2" t="s">
        <v>78</v>
      </c>
      <c r="B49" s="1" t="s">
        <v>69</v>
      </c>
      <c r="C49" s="25"/>
      <c r="D49" s="25"/>
      <c r="E49" s="25"/>
      <c r="F49" s="24"/>
      <c r="G49" s="23">
        <f t="shared" si="1"/>
        <v>0</v>
      </c>
      <c r="H49" s="24" t="e">
        <f t="shared" si="2"/>
        <v>#DIV/0!</v>
      </c>
      <c r="I49" s="25"/>
    </row>
    <row r="50" spans="1:9">
      <c r="A50" s="2" t="s">
        <v>79</v>
      </c>
      <c r="B50" s="1" t="s">
        <v>71</v>
      </c>
      <c r="C50" s="25"/>
      <c r="D50" s="25"/>
      <c r="E50" s="25"/>
      <c r="F50" s="25"/>
      <c r="G50" s="23">
        <f t="shared" si="1"/>
        <v>0</v>
      </c>
      <c r="H50" s="24" t="e">
        <f t="shared" si="2"/>
        <v>#DIV/0!</v>
      </c>
      <c r="I50" s="25"/>
    </row>
    <row r="51" spans="1:9">
      <c r="A51" s="2" t="s">
        <v>80</v>
      </c>
      <c r="B51" s="3" t="s">
        <v>81</v>
      </c>
      <c r="C51" s="25">
        <f>C52*C53</f>
        <v>0</v>
      </c>
      <c r="D51" s="25">
        <f>D52*D53</f>
        <v>0</v>
      </c>
      <c r="E51" s="25">
        <f>E52*E53</f>
        <v>0</v>
      </c>
      <c r="F51" s="25">
        <f>F52*F53</f>
        <v>0</v>
      </c>
      <c r="G51" s="23">
        <f t="shared" si="1"/>
        <v>0</v>
      </c>
      <c r="H51" s="24" t="e">
        <f t="shared" si="2"/>
        <v>#DIV/0!</v>
      </c>
      <c r="I51" s="25"/>
    </row>
    <row r="52" spans="1:9">
      <c r="A52" s="2" t="s">
        <v>82</v>
      </c>
      <c r="B52" s="1" t="s">
        <v>69</v>
      </c>
      <c r="C52" s="25"/>
      <c r="D52" s="25"/>
      <c r="E52" s="25"/>
      <c r="F52" s="24"/>
      <c r="G52" s="23">
        <f t="shared" si="1"/>
        <v>0</v>
      </c>
      <c r="H52" s="24" t="e">
        <f t="shared" si="2"/>
        <v>#DIV/0!</v>
      </c>
      <c r="I52" s="25"/>
    </row>
    <row r="53" spans="1:9">
      <c r="A53" s="2" t="s">
        <v>83</v>
      </c>
      <c r="B53" s="1" t="s">
        <v>71</v>
      </c>
      <c r="C53" s="25"/>
      <c r="D53" s="25"/>
      <c r="E53" s="25"/>
      <c r="F53" s="25"/>
      <c r="G53" s="23">
        <f t="shared" si="1"/>
        <v>0</v>
      </c>
      <c r="H53" s="24" t="e">
        <f t="shared" si="2"/>
        <v>#DIV/0!</v>
      </c>
      <c r="I53" s="25"/>
    </row>
    <row r="54" spans="1:9">
      <c r="A54" s="21" t="s">
        <v>84</v>
      </c>
      <c r="B54" s="98" t="s">
        <v>85</v>
      </c>
      <c r="C54" s="25">
        <f>C55+C63+C71</f>
        <v>0</v>
      </c>
      <c r="D54" s="25">
        <f>D55+D63+D71</f>
        <v>0</v>
      </c>
      <c r="E54" s="25">
        <f>E55+E63+E71</f>
        <v>0</v>
      </c>
      <c r="F54" s="25">
        <f>F55+F63+F71</f>
        <v>0</v>
      </c>
      <c r="G54" s="23">
        <f t="shared" si="1"/>
        <v>0</v>
      </c>
      <c r="H54" s="24" t="e">
        <f t="shared" si="2"/>
        <v>#DIV/0!</v>
      </c>
      <c r="I54" s="25"/>
    </row>
    <row r="55" spans="1:9">
      <c r="A55" s="21" t="s">
        <v>86</v>
      </c>
      <c r="B55" s="3" t="s">
        <v>87</v>
      </c>
      <c r="C55" s="25">
        <f>C56*C58</f>
        <v>0</v>
      </c>
      <c r="D55" s="25">
        <f>D56*D58</f>
        <v>0</v>
      </c>
      <c r="E55" s="25">
        <f>E56*E58</f>
        <v>0</v>
      </c>
      <c r="F55" s="25">
        <f>F56*F58</f>
        <v>0</v>
      </c>
      <c r="G55" s="23">
        <f t="shared" si="1"/>
        <v>0</v>
      </c>
      <c r="H55" s="24" t="e">
        <f t="shared" si="2"/>
        <v>#DIV/0!</v>
      </c>
      <c r="I55" s="25"/>
    </row>
    <row r="56" spans="1:9" hidden="1">
      <c r="A56" s="21" t="s">
        <v>88</v>
      </c>
      <c r="B56" s="4" t="s">
        <v>89</v>
      </c>
      <c r="C56" s="25"/>
      <c r="D56" s="25"/>
      <c r="E56" s="25"/>
      <c r="F56" s="25"/>
      <c r="G56" s="23">
        <f t="shared" si="1"/>
        <v>0</v>
      </c>
      <c r="H56" s="24" t="e">
        <f t="shared" si="2"/>
        <v>#DIV/0!</v>
      </c>
      <c r="I56" s="25"/>
    </row>
    <row r="57" spans="1:9" ht="25.5" hidden="1">
      <c r="A57" s="21" t="s">
        <v>90</v>
      </c>
      <c r="B57" s="5" t="s">
        <v>91</v>
      </c>
      <c r="C57" s="25"/>
      <c r="D57" s="25"/>
      <c r="E57" s="25"/>
      <c r="F57" s="25"/>
      <c r="G57" s="23">
        <f t="shared" si="1"/>
        <v>0</v>
      </c>
      <c r="H57" s="24" t="e">
        <f t="shared" si="2"/>
        <v>#DIV/0!</v>
      </c>
      <c r="I57" s="25"/>
    </row>
    <row r="58" spans="1:9" hidden="1">
      <c r="A58" s="21" t="s">
        <v>92</v>
      </c>
      <c r="B58" s="4" t="s">
        <v>93</v>
      </c>
      <c r="C58" s="25"/>
      <c r="D58" s="25"/>
      <c r="E58" s="25"/>
      <c r="F58" s="25"/>
      <c r="G58" s="23">
        <f t="shared" si="1"/>
        <v>0</v>
      </c>
      <c r="H58" s="24" t="e">
        <f t="shared" si="2"/>
        <v>#DIV/0!</v>
      </c>
      <c r="I58" s="25"/>
    </row>
    <row r="59" spans="1:9" s="32" customFormat="1" hidden="1">
      <c r="A59" s="28" t="s">
        <v>94</v>
      </c>
      <c r="B59" s="6" t="s">
        <v>95</v>
      </c>
      <c r="C59" s="30"/>
      <c r="D59" s="30"/>
      <c r="E59" s="30"/>
      <c r="F59" s="30"/>
      <c r="G59" s="18">
        <f t="shared" si="1"/>
        <v>0</v>
      </c>
      <c r="H59" s="31" t="e">
        <f t="shared" si="2"/>
        <v>#DIV/0!</v>
      </c>
      <c r="I59" s="30"/>
    </row>
    <row r="60" spans="1:9" hidden="1">
      <c r="A60" s="21" t="s">
        <v>96</v>
      </c>
      <c r="B60" s="4" t="s">
        <v>97</v>
      </c>
      <c r="C60" s="25"/>
      <c r="D60" s="25"/>
      <c r="E60" s="25"/>
      <c r="F60" s="25" t="e">
        <f>F56/$F$59</f>
        <v>#DIV/0!</v>
      </c>
      <c r="G60" s="23" t="e">
        <f t="shared" si="1"/>
        <v>#DIV/0!</v>
      </c>
      <c r="H60" s="24" t="e">
        <f t="shared" si="2"/>
        <v>#DIV/0!</v>
      </c>
      <c r="I60" s="25"/>
    </row>
    <row r="61" spans="1:9" ht="25.5" hidden="1">
      <c r="A61" s="21" t="s">
        <v>98</v>
      </c>
      <c r="B61" s="5" t="s">
        <v>99</v>
      </c>
      <c r="C61" s="25"/>
      <c r="D61" s="25"/>
      <c r="E61" s="25"/>
      <c r="F61" s="25" t="e">
        <f>F57/$F$59</f>
        <v>#DIV/0!</v>
      </c>
      <c r="G61" s="23" t="e">
        <f t="shared" si="1"/>
        <v>#DIV/0!</v>
      </c>
      <c r="H61" s="24" t="e">
        <f t="shared" si="2"/>
        <v>#DIV/0!</v>
      </c>
      <c r="I61" s="25"/>
    </row>
    <row r="62" spans="1:9" hidden="1">
      <c r="A62" s="21" t="s">
        <v>100</v>
      </c>
      <c r="B62" s="4" t="s">
        <v>101</v>
      </c>
      <c r="C62" s="25"/>
      <c r="D62" s="25"/>
      <c r="E62" s="25"/>
      <c r="F62" s="25">
        <f>F58*$F$59</f>
        <v>0</v>
      </c>
      <c r="G62" s="23">
        <f t="shared" si="1"/>
        <v>0</v>
      </c>
      <c r="H62" s="24" t="e">
        <f t="shared" si="2"/>
        <v>#DIV/0!</v>
      </c>
      <c r="I62" s="25"/>
    </row>
    <row r="63" spans="1:9">
      <c r="A63" s="21" t="s">
        <v>102</v>
      </c>
      <c r="B63" s="3" t="s">
        <v>103</v>
      </c>
      <c r="C63" s="25">
        <f>C64*C66</f>
        <v>0</v>
      </c>
      <c r="D63" s="25">
        <f>D64*D66</f>
        <v>0</v>
      </c>
      <c r="E63" s="25">
        <f>E64*E66</f>
        <v>0</v>
      </c>
      <c r="F63" s="25">
        <f>F64*F66</f>
        <v>0</v>
      </c>
      <c r="G63" s="23">
        <f t="shared" si="1"/>
        <v>0</v>
      </c>
      <c r="H63" s="24" t="e">
        <f t="shared" si="2"/>
        <v>#DIV/0!</v>
      </c>
      <c r="I63" s="25"/>
    </row>
    <row r="64" spans="1:9" hidden="1">
      <c r="A64" s="21" t="s">
        <v>104</v>
      </c>
      <c r="B64" s="4" t="s">
        <v>105</v>
      </c>
      <c r="C64" s="25"/>
      <c r="D64" s="25"/>
      <c r="E64" s="25"/>
      <c r="F64" s="25"/>
      <c r="G64" s="23">
        <f t="shared" si="1"/>
        <v>0</v>
      </c>
      <c r="H64" s="24" t="e">
        <f t="shared" si="2"/>
        <v>#DIV/0!</v>
      </c>
      <c r="I64" s="25"/>
    </row>
    <row r="65" spans="1:9" ht="25.5" hidden="1">
      <c r="A65" s="21" t="s">
        <v>106</v>
      </c>
      <c r="B65" s="5" t="s">
        <v>91</v>
      </c>
      <c r="C65" s="25"/>
      <c r="D65" s="25"/>
      <c r="E65" s="25"/>
      <c r="F65" s="25"/>
      <c r="G65" s="23">
        <f t="shared" si="1"/>
        <v>0</v>
      </c>
      <c r="H65" s="24" t="e">
        <f t="shared" si="2"/>
        <v>#DIV/0!</v>
      </c>
      <c r="I65" s="25"/>
    </row>
    <row r="66" spans="1:9" hidden="1">
      <c r="A66" s="21" t="s">
        <v>107</v>
      </c>
      <c r="B66" s="4" t="s">
        <v>108</v>
      </c>
      <c r="C66" s="25"/>
      <c r="D66" s="25"/>
      <c r="E66" s="25"/>
      <c r="F66" s="25"/>
      <c r="G66" s="23">
        <f t="shared" si="1"/>
        <v>0</v>
      </c>
      <c r="H66" s="24" t="e">
        <f t="shared" si="2"/>
        <v>#DIV/0!</v>
      </c>
      <c r="I66" s="25"/>
    </row>
    <row r="67" spans="1:9" s="32" customFormat="1" hidden="1">
      <c r="A67" s="28" t="s">
        <v>109</v>
      </c>
      <c r="B67" s="6" t="s">
        <v>95</v>
      </c>
      <c r="C67" s="30"/>
      <c r="D67" s="30"/>
      <c r="E67" s="30"/>
      <c r="F67" s="30"/>
      <c r="G67" s="18">
        <f t="shared" si="1"/>
        <v>0</v>
      </c>
      <c r="H67" s="31" t="e">
        <f t="shared" si="2"/>
        <v>#DIV/0!</v>
      </c>
      <c r="I67" s="30"/>
    </row>
    <row r="68" spans="1:9" hidden="1">
      <c r="A68" s="21" t="s">
        <v>110</v>
      </c>
      <c r="B68" s="4" t="s">
        <v>97</v>
      </c>
      <c r="C68" s="25"/>
      <c r="D68" s="25"/>
      <c r="E68" s="25"/>
      <c r="F68" s="25" t="e">
        <f>F64/$F$67</f>
        <v>#DIV/0!</v>
      </c>
      <c r="G68" s="23" t="e">
        <f t="shared" si="1"/>
        <v>#DIV/0!</v>
      </c>
      <c r="H68" s="24" t="e">
        <f t="shared" si="2"/>
        <v>#DIV/0!</v>
      </c>
      <c r="I68" s="25"/>
    </row>
    <row r="69" spans="1:9" ht="25.5" hidden="1">
      <c r="A69" s="21" t="s">
        <v>111</v>
      </c>
      <c r="B69" s="5" t="s">
        <v>99</v>
      </c>
      <c r="C69" s="25"/>
      <c r="D69" s="25"/>
      <c r="E69" s="25"/>
      <c r="F69" s="25" t="e">
        <f>F65/$F$67</f>
        <v>#DIV/0!</v>
      </c>
      <c r="G69" s="23" t="e">
        <f t="shared" si="1"/>
        <v>#DIV/0!</v>
      </c>
      <c r="H69" s="24" t="e">
        <f t="shared" si="2"/>
        <v>#DIV/0!</v>
      </c>
      <c r="I69" s="25"/>
    </row>
    <row r="70" spans="1:9" hidden="1">
      <c r="A70" s="21" t="s">
        <v>112</v>
      </c>
      <c r="B70" s="4" t="s">
        <v>101</v>
      </c>
      <c r="C70" s="25"/>
      <c r="D70" s="25"/>
      <c r="E70" s="25"/>
      <c r="F70" s="25">
        <f>F66*$F$67</f>
        <v>0</v>
      </c>
      <c r="G70" s="23">
        <f t="shared" si="1"/>
        <v>0</v>
      </c>
      <c r="H70" s="24" t="e">
        <f t="shared" si="2"/>
        <v>#DIV/0!</v>
      </c>
      <c r="I70" s="25"/>
    </row>
    <row r="71" spans="1:9">
      <c r="A71" s="21" t="s">
        <v>113</v>
      </c>
      <c r="B71" s="3" t="s">
        <v>114</v>
      </c>
      <c r="C71" s="25">
        <f>C72*C74</f>
        <v>0</v>
      </c>
      <c r="D71" s="25">
        <f>D72*D74</f>
        <v>0</v>
      </c>
      <c r="E71" s="25">
        <f>E72*E74</f>
        <v>0</v>
      </c>
      <c r="F71" s="25">
        <f>F72*F74</f>
        <v>0</v>
      </c>
      <c r="G71" s="23">
        <f t="shared" si="1"/>
        <v>0</v>
      </c>
      <c r="H71" s="24" t="e">
        <f t="shared" si="2"/>
        <v>#DIV/0!</v>
      </c>
      <c r="I71" s="25"/>
    </row>
    <row r="72" spans="1:9" hidden="1">
      <c r="A72" s="21" t="s">
        <v>115</v>
      </c>
      <c r="B72" s="4" t="s">
        <v>105</v>
      </c>
      <c r="C72" s="25"/>
      <c r="D72" s="25"/>
      <c r="E72" s="25"/>
      <c r="F72" s="25"/>
      <c r="G72" s="23">
        <f t="shared" si="1"/>
        <v>0</v>
      </c>
      <c r="H72" s="24" t="e">
        <f t="shared" si="2"/>
        <v>#DIV/0!</v>
      </c>
      <c r="I72" s="25"/>
    </row>
    <row r="73" spans="1:9" ht="25.5" hidden="1">
      <c r="A73" s="21" t="s">
        <v>116</v>
      </c>
      <c r="B73" s="5" t="s">
        <v>91</v>
      </c>
      <c r="C73" s="25"/>
      <c r="D73" s="25"/>
      <c r="E73" s="25"/>
      <c r="F73" s="25"/>
      <c r="G73" s="23">
        <f t="shared" si="1"/>
        <v>0</v>
      </c>
      <c r="H73" s="24" t="e">
        <f t="shared" si="2"/>
        <v>#DIV/0!</v>
      </c>
      <c r="I73" s="25"/>
    </row>
    <row r="74" spans="1:9" hidden="1">
      <c r="A74" s="21" t="s">
        <v>117</v>
      </c>
      <c r="B74" s="4" t="s">
        <v>108</v>
      </c>
      <c r="C74" s="25"/>
      <c r="D74" s="25"/>
      <c r="E74" s="25"/>
      <c r="F74" s="25"/>
      <c r="G74" s="23">
        <f t="shared" si="1"/>
        <v>0</v>
      </c>
      <c r="H74" s="24" t="e">
        <f t="shared" si="2"/>
        <v>#DIV/0!</v>
      </c>
      <c r="I74" s="25"/>
    </row>
    <row r="75" spans="1:9">
      <c r="A75" s="21" t="s">
        <v>118</v>
      </c>
      <c r="B75" s="100" t="s">
        <v>119</v>
      </c>
      <c r="C75" s="25"/>
      <c r="D75" s="25"/>
      <c r="E75" s="25"/>
      <c r="F75" s="25"/>
      <c r="G75" s="23">
        <f t="shared" si="1"/>
        <v>0</v>
      </c>
      <c r="H75" s="24" t="e">
        <f t="shared" si="2"/>
        <v>#DIV/0!</v>
      </c>
      <c r="I75" s="25"/>
    </row>
    <row r="76" spans="1:9">
      <c r="A76" s="21" t="s">
        <v>120</v>
      </c>
      <c r="B76" s="100" t="s">
        <v>121</v>
      </c>
      <c r="C76" s="25"/>
      <c r="D76" s="25"/>
      <c r="E76" s="25"/>
      <c r="F76" s="25"/>
      <c r="G76" s="23">
        <f t="shared" si="1"/>
        <v>0</v>
      </c>
      <c r="H76" s="24" t="e">
        <f t="shared" si="2"/>
        <v>#DIV/0!</v>
      </c>
      <c r="I76" s="25"/>
    </row>
    <row r="77" spans="1:9" hidden="1">
      <c r="A77" s="21" t="s">
        <v>122</v>
      </c>
      <c r="B77" s="27" t="s">
        <v>123</v>
      </c>
      <c r="C77" s="25"/>
      <c r="D77" s="25"/>
      <c r="E77" s="25"/>
      <c r="F77" s="25"/>
      <c r="G77" s="23">
        <f t="shared" si="1"/>
        <v>0</v>
      </c>
      <c r="H77" s="24" t="e">
        <f t="shared" si="2"/>
        <v>#DIV/0!</v>
      </c>
      <c r="I77" s="25"/>
    </row>
    <row r="78" spans="1:9" hidden="1">
      <c r="A78" s="21" t="s">
        <v>124</v>
      </c>
      <c r="B78" s="27" t="s">
        <v>125</v>
      </c>
      <c r="C78" s="25" t="e">
        <f>C76/C77/12</f>
        <v>#DIV/0!</v>
      </c>
      <c r="D78" s="25" t="e">
        <f>D76/D77/12</f>
        <v>#DIV/0!</v>
      </c>
      <c r="E78" s="25" t="e">
        <f>E76/E77/12</f>
        <v>#DIV/0!</v>
      </c>
      <c r="F78" s="25" t="e">
        <f>F76/F77/12</f>
        <v>#DIV/0!</v>
      </c>
      <c r="G78" s="23" t="e">
        <f t="shared" si="1"/>
        <v>#DIV/0!</v>
      </c>
      <c r="H78" s="24" t="e">
        <f t="shared" si="2"/>
        <v>#DIV/0!</v>
      </c>
      <c r="I78" s="25"/>
    </row>
    <row r="79" spans="1:9">
      <c r="A79" s="21" t="s">
        <v>126</v>
      </c>
      <c r="B79" s="99" t="s">
        <v>127</v>
      </c>
      <c r="C79" s="25"/>
      <c r="D79" s="25"/>
      <c r="E79" s="25"/>
      <c r="F79" s="25"/>
      <c r="G79" s="23">
        <f t="shared" si="1"/>
        <v>0</v>
      </c>
      <c r="H79" s="24" t="e">
        <f t="shared" si="2"/>
        <v>#DIV/0!</v>
      </c>
      <c r="I79" s="25"/>
    </row>
    <row r="80" spans="1:9" ht="25.5">
      <c r="A80" s="21" t="s">
        <v>128</v>
      </c>
      <c r="B80" s="99" t="s">
        <v>129</v>
      </c>
      <c r="C80" s="25"/>
      <c r="D80" s="25"/>
      <c r="E80" s="25"/>
      <c r="F80" s="25"/>
      <c r="G80" s="23">
        <f t="shared" si="1"/>
        <v>0</v>
      </c>
      <c r="H80" s="24" t="e">
        <f t="shared" si="2"/>
        <v>#DIV/0!</v>
      </c>
      <c r="I80" s="23" t="s">
        <v>291</v>
      </c>
    </row>
    <row r="81" spans="1:9">
      <c r="A81" s="21" t="s">
        <v>130</v>
      </c>
      <c r="B81" s="100" t="s">
        <v>131</v>
      </c>
      <c r="C81" s="25">
        <f>C82</f>
        <v>0</v>
      </c>
      <c r="D81" s="25">
        <f>D82</f>
        <v>0</v>
      </c>
      <c r="E81" s="25">
        <f>E82</f>
        <v>0</v>
      </c>
      <c r="F81" s="25">
        <f>F82</f>
        <v>0</v>
      </c>
      <c r="G81" s="23">
        <f t="shared" si="1"/>
        <v>0</v>
      </c>
      <c r="H81" s="24" t="e">
        <f t="shared" si="2"/>
        <v>#DIV/0!</v>
      </c>
      <c r="I81" s="25"/>
    </row>
    <row r="82" spans="1:9" hidden="1">
      <c r="A82" s="21" t="s">
        <v>132</v>
      </c>
      <c r="B82" s="27" t="s">
        <v>133</v>
      </c>
      <c r="C82" s="25">
        <f>C83+C86+C87</f>
        <v>0</v>
      </c>
      <c r="D82" s="25">
        <f>D83+D86+D87</f>
        <v>0</v>
      </c>
      <c r="E82" s="25">
        <f>E83+E86+E87</f>
        <v>0</v>
      </c>
      <c r="F82" s="25">
        <f>F83+F86+F87</f>
        <v>0</v>
      </c>
      <c r="G82" s="23">
        <f t="shared" si="1"/>
        <v>0</v>
      </c>
      <c r="H82" s="24" t="e">
        <f t="shared" si="2"/>
        <v>#DIV/0!</v>
      </c>
      <c r="I82" s="25"/>
    </row>
    <row r="83" spans="1:9" hidden="1">
      <c r="A83" s="21" t="s">
        <v>134</v>
      </c>
      <c r="B83" s="33" t="s">
        <v>135</v>
      </c>
      <c r="C83" s="25"/>
      <c r="D83" s="25"/>
      <c r="E83" s="25"/>
      <c r="F83" s="25">
        <f>F84*F85</f>
        <v>0</v>
      </c>
      <c r="G83" s="23">
        <f t="shared" si="1"/>
        <v>0</v>
      </c>
      <c r="H83" s="24" t="e">
        <f t="shared" si="2"/>
        <v>#DIV/0!</v>
      </c>
      <c r="I83" s="25"/>
    </row>
    <row r="84" spans="1:9" hidden="1">
      <c r="A84" s="21" t="s">
        <v>136</v>
      </c>
      <c r="B84" s="5" t="s">
        <v>137</v>
      </c>
      <c r="C84" s="25"/>
      <c r="D84" s="25"/>
      <c r="E84" s="25"/>
      <c r="F84" s="25"/>
      <c r="G84" s="23">
        <f t="shared" si="1"/>
        <v>0</v>
      </c>
      <c r="H84" s="24" t="e">
        <f t="shared" si="2"/>
        <v>#DIV/0!</v>
      </c>
      <c r="I84" s="25"/>
    </row>
    <row r="85" spans="1:9" hidden="1">
      <c r="A85" s="21" t="s">
        <v>138</v>
      </c>
      <c r="B85" s="5" t="s">
        <v>93</v>
      </c>
      <c r="C85" s="25"/>
      <c r="D85" s="25"/>
      <c r="E85" s="25"/>
      <c r="F85" s="25"/>
      <c r="G85" s="23">
        <f t="shared" si="1"/>
        <v>0</v>
      </c>
      <c r="H85" s="24" t="e">
        <f t="shared" si="2"/>
        <v>#DIV/0!</v>
      </c>
      <c r="I85" s="25"/>
    </row>
    <row r="86" spans="1:9" hidden="1">
      <c r="A86" s="21" t="s">
        <v>139</v>
      </c>
      <c r="B86" s="33" t="s">
        <v>140</v>
      </c>
      <c r="C86" s="25"/>
      <c r="D86" s="25"/>
      <c r="E86" s="25"/>
      <c r="F86" s="25"/>
      <c r="G86" s="23">
        <f t="shared" si="1"/>
        <v>0</v>
      </c>
      <c r="H86" s="24" t="e">
        <f t="shared" si="2"/>
        <v>#DIV/0!</v>
      </c>
      <c r="I86" s="25"/>
    </row>
    <row r="87" spans="1:9" hidden="1">
      <c r="A87" s="21" t="s">
        <v>141</v>
      </c>
      <c r="B87" s="33" t="s">
        <v>142</v>
      </c>
      <c r="C87" s="25"/>
      <c r="D87" s="25"/>
      <c r="E87" s="25"/>
      <c r="F87" s="25"/>
      <c r="G87" s="23">
        <f t="shared" si="1"/>
        <v>0</v>
      </c>
      <c r="H87" s="24" t="e">
        <f t="shared" si="2"/>
        <v>#DIV/0!</v>
      </c>
      <c r="I87" s="25"/>
    </row>
    <row r="88" spans="1:9">
      <c r="A88" s="21" t="s">
        <v>143</v>
      </c>
      <c r="B88" s="100" t="s">
        <v>144</v>
      </c>
      <c r="C88" s="25"/>
      <c r="D88" s="25"/>
      <c r="E88" s="25"/>
      <c r="F88" s="25"/>
      <c r="G88" s="23">
        <f t="shared" si="1"/>
        <v>0</v>
      </c>
      <c r="H88" s="24" t="e">
        <f t="shared" si="2"/>
        <v>#DIV/0!</v>
      </c>
      <c r="I88" s="25"/>
    </row>
    <row r="89" spans="1:9" ht="25.5">
      <c r="A89" s="21" t="s">
        <v>145</v>
      </c>
      <c r="B89" s="100" t="s">
        <v>146</v>
      </c>
      <c r="C89" s="25"/>
      <c r="D89" s="25"/>
      <c r="E89" s="25"/>
      <c r="F89" s="25"/>
      <c r="G89" s="23">
        <f t="shared" si="1"/>
        <v>0</v>
      </c>
      <c r="H89" s="24" t="e">
        <f t="shared" si="2"/>
        <v>#DIV/0!</v>
      </c>
      <c r="I89" s="23" t="s">
        <v>292</v>
      </c>
    </row>
    <row r="90" spans="1:9">
      <c r="A90" s="21" t="s">
        <v>147</v>
      </c>
      <c r="B90" s="99" t="s">
        <v>148</v>
      </c>
      <c r="C90" s="25"/>
      <c r="D90" s="25"/>
      <c r="E90" s="25"/>
      <c r="F90" s="25">
        <f>F91*F92</f>
        <v>0</v>
      </c>
      <c r="G90" s="23">
        <f t="shared" si="1"/>
        <v>0</v>
      </c>
      <c r="H90" s="24" t="e">
        <f t="shared" si="2"/>
        <v>#DIV/0!</v>
      </c>
      <c r="I90" s="25"/>
    </row>
    <row r="91" spans="1:9">
      <c r="A91" s="21" t="s">
        <v>149</v>
      </c>
      <c r="B91" s="1" t="s">
        <v>150</v>
      </c>
      <c r="C91" s="25"/>
      <c r="D91" s="25"/>
      <c r="E91" s="25"/>
      <c r="F91" s="25"/>
      <c r="G91" s="23">
        <f t="shared" si="1"/>
        <v>0</v>
      </c>
      <c r="H91" s="24" t="e">
        <f t="shared" si="2"/>
        <v>#DIV/0!</v>
      </c>
      <c r="I91" s="25"/>
    </row>
    <row r="92" spans="1:9">
      <c r="A92" s="21" t="s">
        <v>151</v>
      </c>
      <c r="B92" s="1" t="s">
        <v>152</v>
      </c>
      <c r="C92" s="25"/>
      <c r="D92" s="25"/>
      <c r="E92" s="25"/>
      <c r="F92" s="25"/>
      <c r="G92" s="23">
        <f t="shared" si="1"/>
        <v>0</v>
      </c>
      <c r="H92" s="24" t="e">
        <f t="shared" si="2"/>
        <v>#DIV/0!</v>
      </c>
      <c r="I92" s="25"/>
    </row>
    <row r="93" spans="1:9" s="112" customFormat="1">
      <c r="A93" s="107" t="s">
        <v>14</v>
      </c>
      <c r="B93" s="108" t="s">
        <v>153</v>
      </c>
      <c r="C93" s="109"/>
      <c r="D93" s="109"/>
      <c r="E93" s="109"/>
      <c r="F93" s="109"/>
      <c r="G93" s="110">
        <f t="shared" si="1"/>
        <v>0</v>
      </c>
      <c r="H93" s="111" t="e">
        <f t="shared" si="2"/>
        <v>#DIV/0!</v>
      </c>
      <c r="I93" s="109"/>
    </row>
    <row r="94" spans="1:9" s="112" customFormat="1" hidden="1">
      <c r="A94" s="107" t="s">
        <v>154</v>
      </c>
      <c r="B94" s="113" t="s">
        <v>121</v>
      </c>
      <c r="C94" s="109"/>
      <c r="D94" s="109"/>
      <c r="E94" s="109"/>
      <c r="F94" s="109"/>
      <c r="G94" s="110">
        <f t="shared" si="1"/>
        <v>0</v>
      </c>
      <c r="H94" s="111" t="e">
        <f t="shared" si="2"/>
        <v>#DIV/0!</v>
      </c>
      <c r="I94" s="109"/>
    </row>
    <row r="95" spans="1:9" s="112" customFormat="1" hidden="1">
      <c r="A95" s="107" t="s">
        <v>155</v>
      </c>
      <c r="B95" s="114" t="s">
        <v>123</v>
      </c>
      <c r="C95" s="109" t="e">
        <f>C94/12/C96</f>
        <v>#DIV/0!</v>
      </c>
      <c r="D95" s="109" t="e">
        <f>D94/12/D96</f>
        <v>#DIV/0!</v>
      </c>
      <c r="E95" s="109" t="e">
        <f>E94/12/E96</f>
        <v>#DIV/0!</v>
      </c>
      <c r="F95" s="109" t="e">
        <f>F94/12/F96</f>
        <v>#DIV/0!</v>
      </c>
      <c r="G95" s="110" t="e">
        <f t="shared" si="1"/>
        <v>#DIV/0!</v>
      </c>
      <c r="H95" s="111" t="e">
        <f t="shared" si="2"/>
        <v>#DIV/0!</v>
      </c>
      <c r="I95" s="109"/>
    </row>
    <row r="96" spans="1:9" s="112" customFormat="1" hidden="1">
      <c r="A96" s="107" t="s">
        <v>156</v>
      </c>
      <c r="B96" s="114" t="s">
        <v>125</v>
      </c>
      <c r="C96" s="109" t="e">
        <f>'[12]Цеховые расходы'!B25</f>
        <v>#DIV/0!</v>
      </c>
      <c r="D96" s="109" t="e">
        <f>'[12]Цеховые расходы'!C25</f>
        <v>#DIV/0!</v>
      </c>
      <c r="E96" s="109" t="e">
        <f>'[12]Цеховые расходы'!D25</f>
        <v>#DIV/0!</v>
      </c>
      <c r="F96" s="109" t="e">
        <f>'[12]Цеховые расходы'!E25</f>
        <v>#DIV/0!</v>
      </c>
      <c r="G96" s="110" t="e">
        <f t="shared" si="1"/>
        <v>#DIV/0!</v>
      </c>
      <c r="H96" s="111" t="e">
        <f t="shared" si="2"/>
        <v>#DIV/0!</v>
      </c>
      <c r="I96" s="109"/>
    </row>
    <row r="97" spans="1:9" s="112" customFormat="1" hidden="1">
      <c r="A97" s="107" t="s">
        <v>157</v>
      </c>
      <c r="B97" s="113" t="s">
        <v>127</v>
      </c>
      <c r="C97" s="109"/>
      <c r="D97" s="109"/>
      <c r="E97" s="109"/>
      <c r="F97" s="109"/>
      <c r="G97" s="110">
        <f t="shared" si="1"/>
        <v>0</v>
      </c>
      <c r="H97" s="111" t="e">
        <f t="shared" si="2"/>
        <v>#DIV/0!</v>
      </c>
      <c r="I97" s="109"/>
    </row>
    <row r="98" spans="1:9" s="112" customFormat="1">
      <c r="A98" s="107" t="s">
        <v>16</v>
      </c>
      <c r="B98" s="108" t="s">
        <v>158</v>
      </c>
      <c r="C98" s="109"/>
      <c r="D98" s="109"/>
      <c r="E98" s="109"/>
      <c r="F98" s="109"/>
      <c r="G98" s="110">
        <f t="shared" si="1"/>
        <v>0</v>
      </c>
      <c r="H98" s="111" t="e">
        <f t="shared" si="2"/>
        <v>#DIV/0!</v>
      </c>
      <c r="I98" s="109"/>
    </row>
    <row r="99" spans="1:9" s="112" customFormat="1" hidden="1">
      <c r="A99" s="107" t="s">
        <v>18</v>
      </c>
      <c r="B99" s="113" t="s">
        <v>121</v>
      </c>
      <c r="C99" s="109"/>
      <c r="D99" s="109"/>
      <c r="E99" s="109"/>
      <c r="F99" s="109"/>
      <c r="G99" s="110">
        <f t="shared" si="1"/>
        <v>0</v>
      </c>
      <c r="H99" s="111" t="e">
        <f t="shared" si="2"/>
        <v>#DIV/0!</v>
      </c>
      <c r="I99" s="109"/>
    </row>
    <row r="100" spans="1:9" s="112" customFormat="1" hidden="1">
      <c r="A100" s="107" t="s">
        <v>159</v>
      </c>
      <c r="B100" s="114" t="s">
        <v>123</v>
      </c>
      <c r="C100" s="109"/>
      <c r="D100" s="109"/>
      <c r="E100" s="109"/>
      <c r="F100" s="109"/>
      <c r="G100" s="110">
        <f t="shared" si="1"/>
        <v>0</v>
      </c>
      <c r="H100" s="111" t="e">
        <f t="shared" si="2"/>
        <v>#DIV/0!</v>
      </c>
      <c r="I100" s="109"/>
    </row>
    <row r="101" spans="1:9" s="112" customFormat="1" hidden="1">
      <c r="A101" s="107" t="s">
        <v>160</v>
      </c>
      <c r="B101" s="114" t="s">
        <v>125</v>
      </c>
      <c r="C101" s="109"/>
      <c r="D101" s="109"/>
      <c r="E101" s="109"/>
      <c r="F101" s="109"/>
      <c r="G101" s="110">
        <f t="shared" ref="G101:G130" si="3">F101-E101</f>
        <v>0</v>
      </c>
      <c r="H101" s="111" t="e">
        <f t="shared" ref="H101:H130" si="4">F101/D101*100</f>
        <v>#DIV/0!</v>
      </c>
      <c r="I101" s="109"/>
    </row>
    <row r="102" spans="1:9" s="112" customFormat="1" hidden="1">
      <c r="A102" s="107" t="s">
        <v>20</v>
      </c>
      <c r="B102" s="113" t="s">
        <v>127</v>
      </c>
      <c r="C102" s="109"/>
      <c r="D102" s="109"/>
      <c r="E102" s="109"/>
      <c r="F102" s="109"/>
      <c r="G102" s="110">
        <f t="shared" si="3"/>
        <v>0</v>
      </c>
      <c r="H102" s="111" t="e">
        <f t="shared" si="4"/>
        <v>#DIV/0!</v>
      </c>
      <c r="I102" s="109"/>
    </row>
    <row r="103" spans="1:9" s="112" customFormat="1">
      <c r="A103" s="107" t="s">
        <v>37</v>
      </c>
      <c r="B103" s="108" t="s">
        <v>161</v>
      </c>
      <c r="C103" s="109"/>
      <c r="D103" s="109"/>
      <c r="E103" s="109"/>
      <c r="F103" s="109"/>
      <c r="G103" s="110">
        <f t="shared" si="3"/>
        <v>0</v>
      </c>
      <c r="H103" s="111" t="e">
        <f t="shared" si="4"/>
        <v>#DIV/0!</v>
      </c>
      <c r="I103" s="109"/>
    </row>
    <row r="104" spans="1:9" s="112" customFormat="1" hidden="1">
      <c r="A104" s="107" t="s">
        <v>162</v>
      </c>
      <c r="B104" s="113" t="s">
        <v>121</v>
      </c>
      <c r="C104" s="109"/>
      <c r="D104" s="109"/>
      <c r="E104" s="109"/>
      <c r="F104" s="109"/>
      <c r="G104" s="110">
        <f t="shared" si="3"/>
        <v>0</v>
      </c>
      <c r="H104" s="111" t="e">
        <f t="shared" si="4"/>
        <v>#DIV/0!</v>
      </c>
      <c r="I104" s="109"/>
    </row>
    <row r="105" spans="1:9" s="112" customFormat="1" hidden="1">
      <c r="A105" s="107" t="s">
        <v>163</v>
      </c>
      <c r="B105" s="114" t="s">
        <v>123</v>
      </c>
      <c r="C105" s="109" t="e">
        <f>C104/12/C106</f>
        <v>#DIV/0!</v>
      </c>
      <c r="D105" s="109" t="e">
        <f>D104/12/D106</f>
        <v>#DIV/0!</v>
      </c>
      <c r="E105" s="109" t="e">
        <f>E104/12/E106</f>
        <v>#DIV/0!</v>
      </c>
      <c r="F105" s="109" t="e">
        <f>F104/12/F106</f>
        <v>#DIV/0!</v>
      </c>
      <c r="G105" s="110" t="e">
        <f t="shared" si="3"/>
        <v>#DIV/0!</v>
      </c>
      <c r="H105" s="111" t="e">
        <f t="shared" si="4"/>
        <v>#DIV/0!</v>
      </c>
      <c r="I105" s="109"/>
    </row>
    <row r="106" spans="1:9" s="112" customFormat="1" hidden="1">
      <c r="A106" s="107" t="s">
        <v>164</v>
      </c>
      <c r="B106" s="114" t="s">
        <v>125</v>
      </c>
      <c r="C106" s="109" t="e">
        <f>'[12]Общепроизводственные расходы'!B25</f>
        <v>#DIV/0!</v>
      </c>
      <c r="D106" s="109" t="e">
        <f>'[12]Общепроизводственные расходы'!C25</f>
        <v>#DIV/0!</v>
      </c>
      <c r="E106" s="109" t="e">
        <f>'[12]Общепроизводственные расходы'!D25</f>
        <v>#DIV/0!</v>
      </c>
      <c r="F106" s="109" t="e">
        <f>'[12]Общепроизводственные расходы'!E25</f>
        <v>#DIV/0!</v>
      </c>
      <c r="G106" s="110" t="e">
        <f t="shared" si="3"/>
        <v>#DIV/0!</v>
      </c>
      <c r="H106" s="111" t="e">
        <f t="shared" si="4"/>
        <v>#DIV/0!</v>
      </c>
      <c r="I106" s="109"/>
    </row>
    <row r="107" spans="1:9" s="112" customFormat="1" hidden="1">
      <c r="A107" s="107" t="s">
        <v>165</v>
      </c>
      <c r="B107" s="113" t="s">
        <v>127</v>
      </c>
      <c r="C107" s="109"/>
      <c r="D107" s="109"/>
      <c r="E107" s="109"/>
      <c r="F107" s="109"/>
      <c r="G107" s="110">
        <f t="shared" si="3"/>
        <v>0</v>
      </c>
      <c r="H107" s="111" t="e">
        <f t="shared" si="4"/>
        <v>#DIV/0!</v>
      </c>
      <c r="I107" s="109"/>
    </row>
    <row r="108" spans="1:9" s="112" customFormat="1">
      <c r="A108" s="107" t="s">
        <v>39</v>
      </c>
      <c r="B108" s="108" t="s">
        <v>166</v>
      </c>
      <c r="C108" s="109"/>
      <c r="D108" s="109"/>
      <c r="E108" s="109"/>
      <c r="F108" s="109"/>
      <c r="G108" s="110">
        <f t="shared" si="3"/>
        <v>0</v>
      </c>
      <c r="H108" s="111" t="e">
        <f t="shared" si="4"/>
        <v>#DIV/0!</v>
      </c>
      <c r="I108" s="109"/>
    </row>
    <row r="109" spans="1:9" hidden="1">
      <c r="A109" s="21" t="s">
        <v>41</v>
      </c>
      <c r="B109" s="26" t="s">
        <v>121</v>
      </c>
      <c r="C109" s="25"/>
      <c r="D109" s="25"/>
      <c r="E109" s="25"/>
      <c r="F109" s="25"/>
      <c r="G109" s="23">
        <f t="shared" si="3"/>
        <v>0</v>
      </c>
      <c r="H109" s="24" t="e">
        <f t="shared" si="4"/>
        <v>#DIV/0!</v>
      </c>
      <c r="I109" s="25"/>
    </row>
    <row r="110" spans="1:9" hidden="1">
      <c r="A110" s="21" t="s">
        <v>167</v>
      </c>
      <c r="B110" s="27" t="s">
        <v>123</v>
      </c>
      <c r="C110" s="25" t="e">
        <f ca="1">C109/12/C111</f>
        <v>#DIV/0!</v>
      </c>
      <c r="D110" s="25" t="e">
        <f ca="1">D109/12/D111</f>
        <v>#DIV/0!</v>
      </c>
      <c r="E110" s="25" t="e">
        <f ca="1">E109/12/E111</f>
        <v>#DIV/0!</v>
      </c>
      <c r="F110" s="25" t="e">
        <f ca="1">F109/12/F111</f>
        <v>#DIV/0!</v>
      </c>
      <c r="G110" s="23" t="e">
        <f t="shared" ca="1" si="3"/>
        <v>#DIV/0!</v>
      </c>
      <c r="H110" s="24" t="e">
        <f t="shared" ca="1" si="4"/>
        <v>#DIV/0!</v>
      </c>
      <c r="I110" s="25"/>
    </row>
    <row r="111" spans="1:9" hidden="1">
      <c r="A111" s="21" t="s">
        <v>168</v>
      </c>
      <c r="B111" s="27" t="s">
        <v>125</v>
      </c>
      <c r="C111" s="25" t="e">
        <f ca="1">C109/C110/12</f>
        <v>#DIV/0!</v>
      </c>
      <c r="D111" s="25" t="e">
        <f ca="1">D109/D110/12</f>
        <v>#DIV/0!</v>
      </c>
      <c r="E111" s="25" t="e">
        <f ca="1">E109/E110/12</f>
        <v>#DIV/0!</v>
      </c>
      <c r="F111" s="25" t="e">
        <f ca="1">F109/F110/12</f>
        <v>#DIV/0!</v>
      </c>
      <c r="G111" s="23" t="e">
        <f t="shared" ca="1" si="3"/>
        <v>#DIV/0!</v>
      </c>
      <c r="H111" s="24" t="e">
        <f t="shared" ca="1" si="4"/>
        <v>#DIV/0!</v>
      </c>
      <c r="I111" s="25"/>
    </row>
    <row r="112" spans="1:9" hidden="1">
      <c r="A112" s="21" t="s">
        <v>43</v>
      </c>
      <c r="B112" s="26" t="s">
        <v>127</v>
      </c>
      <c r="C112" s="25"/>
      <c r="D112" s="25"/>
      <c r="E112" s="25"/>
      <c r="F112" s="25"/>
      <c r="G112" s="23">
        <f t="shared" si="3"/>
        <v>0</v>
      </c>
      <c r="H112" s="24" t="e">
        <f t="shared" si="4"/>
        <v>#DIV/0!</v>
      </c>
      <c r="I112" s="25"/>
    </row>
    <row r="113" spans="1:9">
      <c r="A113" s="34" t="s">
        <v>169</v>
      </c>
      <c r="B113" s="101" t="s">
        <v>170</v>
      </c>
      <c r="C113" s="35"/>
      <c r="D113" s="35"/>
      <c r="E113" s="35"/>
      <c r="F113" s="35"/>
      <c r="G113" s="23">
        <f t="shared" si="3"/>
        <v>0</v>
      </c>
      <c r="H113" s="24" t="e">
        <f t="shared" si="4"/>
        <v>#DIV/0!</v>
      </c>
      <c r="I113" s="36"/>
    </row>
    <row r="114" spans="1:9" s="42" customFormat="1">
      <c r="A114" s="37" t="s">
        <v>171</v>
      </c>
      <c r="B114" s="38" t="s">
        <v>172</v>
      </c>
      <c r="C114" s="39">
        <f>C37+C93+C98+C103+C108+C113</f>
        <v>0</v>
      </c>
      <c r="D114" s="39">
        <f>D37+D93+D98+D103+D108+D113</f>
        <v>0</v>
      </c>
      <c r="E114" s="39">
        <f>E37+E93+E98+E103+E108+E113</f>
        <v>0</v>
      </c>
      <c r="F114" s="39">
        <f>F37+F93+F98+F103+F108+F113</f>
        <v>0</v>
      </c>
      <c r="G114" s="40">
        <f t="shared" si="3"/>
        <v>0</v>
      </c>
      <c r="H114" s="41" t="e">
        <f t="shared" si="4"/>
        <v>#DIV/0!</v>
      </c>
      <c r="I114" s="38"/>
    </row>
    <row r="115" spans="1:9">
      <c r="A115" s="21" t="s">
        <v>173</v>
      </c>
      <c r="B115" s="43" t="s">
        <v>174</v>
      </c>
      <c r="C115" s="44" t="e">
        <f>C114/C25</f>
        <v>#DIV/0!</v>
      </c>
      <c r="D115" s="44" t="e">
        <f>D114/D25</f>
        <v>#DIV/0!</v>
      </c>
      <c r="E115" s="44" t="e">
        <f>E114/E25</f>
        <v>#DIV/0!</v>
      </c>
      <c r="F115" s="44" t="e">
        <f>F114/F25</f>
        <v>#DIV/0!</v>
      </c>
      <c r="G115" s="23" t="e">
        <f t="shared" si="3"/>
        <v>#DIV/0!</v>
      </c>
      <c r="H115" s="24" t="e">
        <f t="shared" si="4"/>
        <v>#DIV/0!</v>
      </c>
      <c r="I115" s="45"/>
    </row>
    <row r="116" spans="1:9">
      <c r="A116" s="21" t="s">
        <v>175</v>
      </c>
      <c r="B116" s="43" t="s">
        <v>176</v>
      </c>
      <c r="C116" s="44">
        <f>SUM(C117:C120,C124)</f>
        <v>0</v>
      </c>
      <c r="D116" s="44">
        <f>SUM(D117:D120,D124)</f>
        <v>0</v>
      </c>
      <c r="E116" s="44">
        <f>SUM(E117:E120,E124)</f>
        <v>0</v>
      </c>
      <c r="F116" s="44">
        <f>SUM(F117:F120,F124)</f>
        <v>0</v>
      </c>
      <c r="G116" s="23">
        <f t="shared" si="3"/>
        <v>0</v>
      </c>
      <c r="H116" s="24" t="e">
        <f t="shared" si="4"/>
        <v>#DIV/0!</v>
      </c>
      <c r="I116" s="45"/>
    </row>
    <row r="117" spans="1:9">
      <c r="A117" s="21" t="s">
        <v>177</v>
      </c>
      <c r="B117" s="102" t="s">
        <v>178</v>
      </c>
      <c r="C117" s="47"/>
      <c r="D117" s="47"/>
      <c r="E117" s="47"/>
      <c r="F117" s="47"/>
      <c r="G117" s="23">
        <f t="shared" si="3"/>
        <v>0</v>
      </c>
      <c r="H117" s="24" t="e">
        <f t="shared" si="4"/>
        <v>#DIV/0!</v>
      </c>
      <c r="I117" s="45"/>
    </row>
    <row r="118" spans="1:9">
      <c r="A118" s="21" t="s">
        <v>179</v>
      </c>
      <c r="B118" s="102" t="s">
        <v>180</v>
      </c>
      <c r="C118" s="47"/>
      <c r="D118" s="47"/>
      <c r="E118" s="47"/>
      <c r="F118" s="47"/>
      <c r="G118" s="23">
        <f t="shared" si="3"/>
        <v>0</v>
      </c>
      <c r="H118" s="24" t="e">
        <f t="shared" si="4"/>
        <v>#DIV/0!</v>
      </c>
      <c r="I118" s="45"/>
    </row>
    <row r="119" spans="1:9">
      <c r="A119" s="21" t="s">
        <v>181</v>
      </c>
      <c r="B119" s="46" t="s">
        <v>182</v>
      </c>
      <c r="C119" s="47"/>
      <c r="D119" s="47"/>
      <c r="E119" s="47"/>
      <c r="F119" s="47"/>
      <c r="G119" s="23">
        <f t="shared" si="3"/>
        <v>0</v>
      </c>
      <c r="H119" s="24" t="e">
        <f t="shared" si="4"/>
        <v>#DIV/0!</v>
      </c>
      <c r="I119" s="45"/>
    </row>
    <row r="120" spans="1:9">
      <c r="A120" s="21" t="s">
        <v>183</v>
      </c>
      <c r="B120" s="103" t="s">
        <v>184</v>
      </c>
      <c r="C120" s="47">
        <f>SUM(C121:C123)</f>
        <v>0</v>
      </c>
      <c r="D120" s="47">
        <f>SUM(D121:D123)</f>
        <v>0</v>
      </c>
      <c r="E120" s="47">
        <f>SUM(E121:E123)</f>
        <v>0</v>
      </c>
      <c r="F120" s="47">
        <f>SUM(F121:F123)</f>
        <v>0</v>
      </c>
      <c r="G120" s="23">
        <f t="shared" si="3"/>
        <v>0</v>
      </c>
      <c r="H120" s="24" t="e">
        <f t="shared" si="4"/>
        <v>#DIV/0!</v>
      </c>
      <c r="I120" s="45"/>
    </row>
    <row r="121" spans="1:9">
      <c r="A121" s="34" t="s">
        <v>185</v>
      </c>
      <c r="B121" s="104" t="s">
        <v>186</v>
      </c>
      <c r="C121" s="35"/>
      <c r="D121" s="35"/>
      <c r="E121" s="35"/>
      <c r="F121" s="35"/>
      <c r="G121" s="23">
        <f t="shared" si="3"/>
        <v>0</v>
      </c>
      <c r="H121" s="24" t="e">
        <f t="shared" si="4"/>
        <v>#DIV/0!</v>
      </c>
      <c r="I121" s="45"/>
    </row>
    <row r="122" spans="1:9">
      <c r="A122" s="34" t="s">
        <v>187</v>
      </c>
      <c r="B122" s="104" t="s">
        <v>188</v>
      </c>
      <c r="C122" s="35"/>
      <c r="D122" s="35"/>
      <c r="E122" s="35"/>
      <c r="F122" s="35"/>
      <c r="G122" s="23">
        <f t="shared" si="3"/>
        <v>0</v>
      </c>
      <c r="H122" s="24" t="e">
        <f t="shared" si="4"/>
        <v>#DIV/0!</v>
      </c>
      <c r="I122" s="36"/>
    </row>
    <row r="123" spans="1:9">
      <c r="A123" s="34" t="s">
        <v>189</v>
      </c>
      <c r="B123" s="104" t="s">
        <v>190</v>
      </c>
      <c r="C123" s="35"/>
      <c r="D123" s="35"/>
      <c r="E123" s="35"/>
      <c r="F123" s="35"/>
      <c r="G123" s="23">
        <f t="shared" si="3"/>
        <v>0</v>
      </c>
      <c r="H123" s="24" t="e">
        <f t="shared" si="4"/>
        <v>#DIV/0!</v>
      </c>
      <c r="I123" s="36"/>
    </row>
    <row r="124" spans="1:9">
      <c r="A124" s="21" t="s">
        <v>191</v>
      </c>
      <c r="B124" s="46" t="s">
        <v>192</v>
      </c>
      <c r="C124" s="47"/>
      <c r="D124" s="47"/>
      <c r="E124" s="47"/>
      <c r="F124" s="47"/>
      <c r="G124" s="23">
        <f t="shared" si="3"/>
        <v>0</v>
      </c>
      <c r="H124" s="24" t="e">
        <f t="shared" si="4"/>
        <v>#DIV/0!</v>
      </c>
      <c r="I124" s="36"/>
    </row>
    <row r="125" spans="1:9">
      <c r="A125" s="21" t="s">
        <v>193</v>
      </c>
      <c r="B125" s="43" t="s">
        <v>194</v>
      </c>
      <c r="C125" s="48" t="e">
        <f>C116/C114*100</f>
        <v>#DIV/0!</v>
      </c>
      <c r="D125" s="48" t="e">
        <f>D116/D114*100</f>
        <v>#DIV/0!</v>
      </c>
      <c r="E125" s="48" t="e">
        <f>E116/E114*100</f>
        <v>#DIV/0!</v>
      </c>
      <c r="F125" s="48" t="e">
        <f>F116/F114*100</f>
        <v>#DIV/0!</v>
      </c>
      <c r="G125" s="23" t="e">
        <f t="shared" si="3"/>
        <v>#DIV/0!</v>
      </c>
      <c r="H125" s="24" t="e">
        <f t="shared" si="4"/>
        <v>#DIV/0!</v>
      </c>
      <c r="I125" s="45"/>
    </row>
    <row r="126" spans="1:9" ht="80.25" customHeight="1">
      <c r="A126" s="21" t="s">
        <v>195</v>
      </c>
      <c r="B126" s="105" t="s">
        <v>196</v>
      </c>
      <c r="C126" s="48"/>
      <c r="D126" s="48"/>
      <c r="E126" s="48"/>
      <c r="F126" s="48"/>
      <c r="G126" s="23">
        <f t="shared" si="3"/>
        <v>0</v>
      </c>
      <c r="H126" s="24" t="e">
        <f t="shared" si="4"/>
        <v>#DIV/0!</v>
      </c>
      <c r="I126" s="106" t="s">
        <v>293</v>
      </c>
    </row>
    <row r="127" spans="1:9" s="42" customFormat="1">
      <c r="A127" s="49" t="s">
        <v>197</v>
      </c>
      <c r="B127" s="50" t="s">
        <v>198</v>
      </c>
      <c r="C127" s="51">
        <f>C114+C116+C126</f>
        <v>0</v>
      </c>
      <c r="D127" s="51">
        <f>D114+D116+D126</f>
        <v>0</v>
      </c>
      <c r="E127" s="51">
        <f>E114+E116+E126</f>
        <v>0</v>
      </c>
      <c r="F127" s="51">
        <f>F114+F116+F126</f>
        <v>0</v>
      </c>
      <c r="G127" s="40">
        <f t="shared" si="3"/>
        <v>0</v>
      </c>
      <c r="H127" s="41" t="e">
        <f t="shared" si="4"/>
        <v>#DIV/0!</v>
      </c>
      <c r="I127" s="38"/>
    </row>
    <row r="128" spans="1:9" ht="25.5" hidden="1">
      <c r="A128" s="21" t="s">
        <v>199</v>
      </c>
      <c r="B128" s="26" t="s">
        <v>200</v>
      </c>
      <c r="C128" s="25" t="e">
        <f>C130*C26</f>
        <v>#DIV/0!</v>
      </c>
      <c r="D128" s="25" t="e">
        <f>D130*D26</f>
        <v>#DIV/0!</v>
      </c>
      <c r="E128" s="25" t="e">
        <f>E130*E26</f>
        <v>#DIV/0!</v>
      </c>
      <c r="F128" s="25" t="e">
        <f>F130*F26</f>
        <v>#DIV/0!</v>
      </c>
      <c r="G128" s="23" t="e">
        <f t="shared" si="3"/>
        <v>#DIV/0!</v>
      </c>
      <c r="H128" s="24" t="e">
        <f t="shared" si="4"/>
        <v>#DIV/0!</v>
      </c>
      <c r="I128" s="45"/>
    </row>
    <row r="129" spans="1:9" hidden="1">
      <c r="A129" s="21" t="s">
        <v>201</v>
      </c>
      <c r="B129" s="22" t="s">
        <v>202</v>
      </c>
      <c r="C129" s="24" t="e">
        <f>C127/C25</f>
        <v>#DIV/0!</v>
      </c>
      <c r="D129" s="24" t="e">
        <f>D127/D25</f>
        <v>#DIV/0!</v>
      </c>
      <c r="E129" s="24" t="e">
        <f>E127/E25</f>
        <v>#DIV/0!</v>
      </c>
      <c r="F129" s="24" t="e">
        <f>F127/F25</f>
        <v>#DIV/0!</v>
      </c>
      <c r="G129" s="23" t="e">
        <f t="shared" si="3"/>
        <v>#DIV/0!</v>
      </c>
      <c r="H129" s="24" t="e">
        <f t="shared" si="4"/>
        <v>#DIV/0!</v>
      </c>
      <c r="I129" s="45"/>
    </row>
    <row r="130" spans="1:9" ht="25.5" hidden="1">
      <c r="A130" s="21" t="s">
        <v>203</v>
      </c>
      <c r="B130" s="36" t="s">
        <v>204</v>
      </c>
      <c r="C130" s="24" t="e">
        <f>C129</f>
        <v>#DIV/0!</v>
      </c>
      <c r="D130" s="24" t="e">
        <f>D129</f>
        <v>#DIV/0!</v>
      </c>
      <c r="E130" s="24" t="e">
        <f>E129</f>
        <v>#DIV/0!</v>
      </c>
      <c r="F130" s="24" t="e">
        <f>F129</f>
        <v>#DIV/0!</v>
      </c>
      <c r="G130" s="23" t="e">
        <f t="shared" si="3"/>
        <v>#DIV/0!</v>
      </c>
      <c r="H130" s="24" t="e">
        <f t="shared" si="4"/>
        <v>#DIV/0!</v>
      </c>
      <c r="I130" s="45"/>
    </row>
    <row r="131" spans="1:9" hidden="1">
      <c r="A131" s="52"/>
      <c r="B131" s="53"/>
      <c r="C131" s="54"/>
      <c r="D131" s="54"/>
      <c r="E131" s="54"/>
      <c r="F131" s="54"/>
      <c r="G131" s="55"/>
      <c r="H131" s="54"/>
      <c r="I131" s="56"/>
    </row>
    <row r="132" spans="1:9" hidden="1">
      <c r="A132" s="10"/>
      <c r="B132" s="10" t="s">
        <v>205</v>
      </c>
    </row>
    <row r="133" spans="1:9" s="42" customFormat="1" ht="12.75" hidden="1" customHeight="1">
      <c r="A133" s="563" t="s">
        <v>0</v>
      </c>
      <c r="B133" s="563" t="s">
        <v>1</v>
      </c>
      <c r="C133" s="563" t="s">
        <v>2</v>
      </c>
      <c r="D133" s="563" t="s">
        <v>3</v>
      </c>
      <c r="E133" s="568" t="s">
        <v>5</v>
      </c>
      <c r="F133" s="569"/>
      <c r="G133" s="570" t="s">
        <v>6</v>
      </c>
      <c r="H133" s="571"/>
      <c r="I133" s="563" t="s">
        <v>7</v>
      </c>
    </row>
    <row r="134" spans="1:9" s="42" customFormat="1" ht="32.25" hidden="1" customHeight="1">
      <c r="A134" s="564"/>
      <c r="B134" s="564"/>
      <c r="C134" s="564"/>
      <c r="D134" s="564"/>
      <c r="E134" s="57" t="s">
        <v>206</v>
      </c>
      <c r="F134" s="57" t="s">
        <v>207</v>
      </c>
      <c r="G134" s="57" t="s">
        <v>208</v>
      </c>
      <c r="H134" s="57" t="s">
        <v>209</v>
      </c>
      <c r="I134" s="564"/>
    </row>
    <row r="135" spans="1:9" s="42" customFormat="1" ht="13.5" hidden="1">
      <c r="A135" s="15" t="s">
        <v>10</v>
      </c>
      <c r="B135" s="58" t="s">
        <v>210</v>
      </c>
      <c r="C135" s="57"/>
      <c r="D135" s="57"/>
      <c r="E135" s="57"/>
      <c r="F135" s="57"/>
      <c r="G135" s="59"/>
      <c r="H135" s="59"/>
      <c r="I135" s="38"/>
    </row>
    <row r="136" spans="1:9" s="42" customFormat="1" hidden="1">
      <c r="A136" s="34">
        <v>1</v>
      </c>
      <c r="B136" s="60" t="s">
        <v>211</v>
      </c>
      <c r="C136" s="48">
        <f>SUM(C137:C140)</f>
        <v>0</v>
      </c>
      <c r="D136" s="48">
        <f>SUM(D137:D140)</f>
        <v>0</v>
      </c>
      <c r="E136" s="48">
        <f>SUM(E137:E140)</f>
        <v>0</v>
      </c>
      <c r="F136" s="48">
        <f>SUM(F137:F140)</f>
        <v>0</v>
      </c>
      <c r="G136" s="24" t="e">
        <f>E136/D136</f>
        <v>#DIV/0!</v>
      </c>
      <c r="H136" s="24" t="e">
        <f>F136/D136</f>
        <v>#DIV/0!</v>
      </c>
      <c r="I136" s="38"/>
    </row>
    <row r="137" spans="1:9" s="42" customFormat="1" ht="13.5" hidden="1" customHeight="1">
      <c r="A137" s="34" t="s">
        <v>58</v>
      </c>
      <c r="B137" s="61" t="s">
        <v>212</v>
      </c>
      <c r="C137" s="48">
        <f>C26</f>
        <v>0</v>
      </c>
      <c r="D137" s="48">
        <f>D26</f>
        <v>0</v>
      </c>
      <c r="E137" s="48">
        <f>[12]Полезный!W11</f>
        <v>0</v>
      </c>
      <c r="F137" s="48">
        <f>[12]Полезный!W18</f>
        <v>0</v>
      </c>
      <c r="G137" s="24" t="e">
        <f>E137/D137</f>
        <v>#DIV/0!</v>
      </c>
      <c r="H137" s="24" t="e">
        <f>F137/D137</f>
        <v>#DIV/0!</v>
      </c>
      <c r="I137" s="38"/>
    </row>
    <row r="138" spans="1:9" s="42" customFormat="1" hidden="1">
      <c r="A138" s="34" t="s">
        <v>64</v>
      </c>
      <c r="B138" s="62" t="s">
        <v>213</v>
      </c>
      <c r="C138" s="48">
        <f>C27</f>
        <v>0</v>
      </c>
      <c r="D138" s="48">
        <f>D27</f>
        <v>0</v>
      </c>
      <c r="E138" s="48">
        <f>[12]Полезный!X11</f>
        <v>0</v>
      </c>
      <c r="F138" s="48">
        <f>[12]Полезный!X18</f>
        <v>0</v>
      </c>
      <c r="G138" s="24" t="e">
        <f>E138/D138</f>
        <v>#DIV/0!</v>
      </c>
      <c r="H138" s="24" t="e">
        <f>F138/D138</f>
        <v>#DIV/0!</v>
      </c>
      <c r="I138" s="38"/>
    </row>
    <row r="139" spans="1:9" s="42" customFormat="1" hidden="1">
      <c r="A139" s="34" t="s">
        <v>84</v>
      </c>
      <c r="B139" s="62" t="s">
        <v>214</v>
      </c>
      <c r="C139" s="48">
        <f>C30</f>
        <v>0</v>
      </c>
      <c r="D139" s="48">
        <f>D30</f>
        <v>0</v>
      </c>
      <c r="E139" s="48">
        <f>[12]Полезный!AA11</f>
        <v>0</v>
      </c>
      <c r="F139" s="48">
        <f>[12]Полезный!AA18</f>
        <v>0</v>
      </c>
      <c r="G139" s="24" t="e">
        <f>E139/D139</f>
        <v>#DIV/0!</v>
      </c>
      <c r="H139" s="24" t="e">
        <f>F139/D139</f>
        <v>#DIV/0!</v>
      </c>
      <c r="I139" s="38"/>
    </row>
    <row r="140" spans="1:9" s="42" customFormat="1" hidden="1">
      <c r="A140" s="34" t="s">
        <v>118</v>
      </c>
      <c r="B140" s="62" t="s">
        <v>215</v>
      </c>
      <c r="C140" s="48">
        <f>C33</f>
        <v>0</v>
      </c>
      <c r="D140" s="48">
        <f>D33</f>
        <v>0</v>
      </c>
      <c r="E140" s="48">
        <f>[12]Полезный!AD11</f>
        <v>0</v>
      </c>
      <c r="F140" s="48">
        <f>[12]Полезный!AD18</f>
        <v>0</v>
      </c>
      <c r="G140" s="24" t="e">
        <f>E140/D140</f>
        <v>#DIV/0!</v>
      </c>
      <c r="H140" s="24" t="e">
        <f>F140/D140</f>
        <v>#DIV/0!</v>
      </c>
      <c r="I140" s="38"/>
    </row>
    <row r="141" spans="1:9" s="42" customFormat="1" ht="13.5" hidden="1">
      <c r="A141" s="15" t="s">
        <v>55</v>
      </c>
      <c r="B141" s="58" t="s">
        <v>216</v>
      </c>
      <c r="C141" s="48"/>
      <c r="D141" s="48"/>
      <c r="E141" s="48"/>
      <c r="F141" s="48"/>
      <c r="G141" s="24"/>
      <c r="H141" s="24"/>
      <c r="I141" s="38"/>
    </row>
    <row r="142" spans="1:9" s="42" customFormat="1" hidden="1">
      <c r="A142" s="63" t="s">
        <v>12</v>
      </c>
      <c r="B142" s="50" t="s">
        <v>198</v>
      </c>
      <c r="C142" s="41"/>
      <c r="D142" s="41"/>
      <c r="E142" s="41" t="e">
        <f>E188+E143</f>
        <v>#DIV/0!</v>
      </c>
      <c r="F142" s="64" t="e">
        <f>F127-E142</f>
        <v>#DIV/0!</v>
      </c>
      <c r="G142" s="41" t="e">
        <f>E142/D142</f>
        <v>#DIV/0!</v>
      </c>
      <c r="H142" s="41" t="e">
        <f>F142/D142</f>
        <v>#DIV/0!</v>
      </c>
      <c r="I142" s="38"/>
    </row>
    <row r="143" spans="1:9" ht="25.5" hidden="1">
      <c r="A143" s="34" t="s">
        <v>58</v>
      </c>
      <c r="B143" s="26" t="s">
        <v>200</v>
      </c>
      <c r="C143" s="24"/>
      <c r="D143" s="24"/>
      <c r="E143" s="24" t="e">
        <f>E145*E137</f>
        <v>#DIV/0!</v>
      </c>
      <c r="F143" s="24" t="e">
        <f>F137*F145</f>
        <v>#DIV/0!</v>
      </c>
      <c r="G143" s="24" t="e">
        <f>E143/D143</f>
        <v>#DIV/0!</v>
      </c>
      <c r="H143" s="24" t="e">
        <f>F143/D143</f>
        <v>#DIV/0!</v>
      </c>
      <c r="I143" s="45"/>
    </row>
    <row r="144" spans="1:9" ht="15.75" hidden="1" customHeight="1">
      <c r="A144" s="21" t="s">
        <v>14</v>
      </c>
      <c r="B144" s="22" t="s">
        <v>217</v>
      </c>
      <c r="C144" s="24"/>
      <c r="D144" s="24"/>
      <c r="E144" s="24" t="e">
        <f>E142/E136</f>
        <v>#DIV/0!</v>
      </c>
      <c r="F144" s="24" t="e">
        <f>F142/F136</f>
        <v>#DIV/0!</v>
      </c>
      <c r="G144" s="24" t="e">
        <f>E144/D144</f>
        <v>#DIV/0!</v>
      </c>
      <c r="H144" s="24" t="e">
        <f>F144/D144</f>
        <v>#DIV/0!</v>
      </c>
      <c r="I144" s="45"/>
    </row>
    <row r="145" spans="1:9" ht="25.5" hidden="1">
      <c r="A145" s="21" t="s">
        <v>16</v>
      </c>
      <c r="B145" s="36" t="s">
        <v>204</v>
      </c>
      <c r="C145" s="24"/>
      <c r="D145" s="24"/>
      <c r="E145" s="24" t="e">
        <f>F130</f>
        <v>#DIV/0!</v>
      </c>
      <c r="F145" s="24" t="e">
        <f>F130</f>
        <v>#DIV/0!</v>
      </c>
      <c r="G145" s="24" t="e">
        <f>E145/D145</f>
        <v>#DIV/0!</v>
      </c>
      <c r="H145" s="24" t="e">
        <f>F145/D145</f>
        <v>#DIV/0!</v>
      </c>
      <c r="I145" s="45"/>
    </row>
    <row r="146" spans="1:9" s="32" customFormat="1" hidden="1">
      <c r="A146" s="28" t="s">
        <v>37</v>
      </c>
      <c r="B146" s="65" t="s">
        <v>218</v>
      </c>
      <c r="C146" s="31"/>
      <c r="D146" s="31"/>
      <c r="E146" s="31"/>
      <c r="F146" s="31"/>
      <c r="G146" s="31"/>
      <c r="H146" s="31"/>
      <c r="I146" s="66"/>
    </row>
    <row r="147" spans="1:9" hidden="1">
      <c r="A147" s="21" t="s">
        <v>162</v>
      </c>
      <c r="B147" s="26" t="s">
        <v>219</v>
      </c>
      <c r="C147" s="24"/>
      <c r="D147" s="24"/>
      <c r="E147" s="24">
        <f>D147</f>
        <v>0</v>
      </c>
      <c r="F147" s="24"/>
      <c r="G147" s="24" t="e">
        <f>E147/D147</f>
        <v>#DIV/0!</v>
      </c>
      <c r="H147" s="24" t="e">
        <f>F147/D147</f>
        <v>#DIV/0!</v>
      </c>
      <c r="I147" s="45"/>
    </row>
    <row r="148" spans="1:9" ht="12.75" hidden="1" customHeight="1">
      <c r="A148" s="21"/>
      <c r="B148" s="22" t="s">
        <v>220</v>
      </c>
      <c r="C148" s="24"/>
      <c r="D148" s="24"/>
      <c r="E148" s="67" t="e">
        <f>E149/E145</f>
        <v>#DIV/0!</v>
      </c>
      <c r="F148" s="24"/>
      <c r="G148" s="24" t="e">
        <f>E148/D148</f>
        <v>#DIV/0!</v>
      </c>
      <c r="H148" s="24" t="e">
        <f>F148/D148</f>
        <v>#DIV/0!</v>
      </c>
      <c r="I148" s="45"/>
    </row>
    <row r="149" spans="1:9" ht="15.75" hidden="1" customHeight="1">
      <c r="A149" s="21" t="s">
        <v>165</v>
      </c>
      <c r="B149" s="26" t="s">
        <v>221</v>
      </c>
      <c r="C149" s="24"/>
      <c r="D149" s="24"/>
      <c r="E149" s="24">
        <f>D149</f>
        <v>0</v>
      </c>
      <c r="F149" s="48" t="e">
        <f>F145*(F148/100+1)</f>
        <v>#DIV/0!</v>
      </c>
      <c r="G149" s="24" t="e">
        <f>E149/D149</f>
        <v>#DIV/0!</v>
      </c>
      <c r="H149" s="24" t="e">
        <f>F149/D149</f>
        <v>#DIV/0!</v>
      </c>
      <c r="I149" s="45"/>
    </row>
    <row r="150" spans="1:9" hidden="1">
      <c r="A150" s="21"/>
      <c r="B150" s="22" t="s">
        <v>222</v>
      </c>
      <c r="C150" s="24"/>
      <c r="D150" s="24"/>
      <c r="E150" s="67" t="e">
        <f>E151/E145</f>
        <v>#DIV/0!</v>
      </c>
      <c r="F150" s="24"/>
      <c r="G150" s="24" t="e">
        <f>E150/D150</f>
        <v>#DIV/0!</v>
      </c>
      <c r="H150" s="24" t="e">
        <f>F150/D150</f>
        <v>#DIV/0!</v>
      </c>
      <c r="I150" s="45"/>
    </row>
    <row r="151" spans="1:9" hidden="1">
      <c r="A151" s="21" t="s">
        <v>223</v>
      </c>
      <c r="B151" s="26" t="s">
        <v>224</v>
      </c>
      <c r="C151" s="24"/>
      <c r="D151" s="24"/>
      <c r="E151" s="24">
        <f>D151</f>
        <v>0</v>
      </c>
      <c r="F151" s="48" t="e">
        <f>F145*(F150/100+1)</f>
        <v>#DIV/0!</v>
      </c>
      <c r="G151" s="24" t="e">
        <f>E151/D151</f>
        <v>#DIV/0!</v>
      </c>
      <c r="H151" s="24" t="e">
        <f>F151/D151</f>
        <v>#DIV/0!</v>
      </c>
      <c r="I151" s="45"/>
    </row>
    <row r="152" spans="1:9" s="32" customFormat="1" ht="14.25" hidden="1">
      <c r="A152" s="28" t="s">
        <v>39</v>
      </c>
      <c r="B152" s="65" t="s">
        <v>225</v>
      </c>
      <c r="C152" s="31"/>
      <c r="D152" s="31"/>
      <c r="E152" s="31"/>
      <c r="F152" s="31"/>
      <c r="G152" s="31"/>
      <c r="H152" s="31"/>
      <c r="I152" s="66"/>
    </row>
    <row r="153" spans="1:9" hidden="1">
      <c r="A153" s="21"/>
      <c r="B153" s="68" t="s">
        <v>226</v>
      </c>
      <c r="C153" s="69"/>
      <c r="D153" s="57"/>
      <c r="E153" s="70">
        <f>D153</f>
        <v>0</v>
      </c>
      <c r="F153" s="71"/>
      <c r="G153" s="24" t="e">
        <f>E153/D153</f>
        <v>#DIV/0!</v>
      </c>
      <c r="H153" s="24" t="e">
        <f>F153/D153</f>
        <v>#DIV/0!</v>
      </c>
      <c r="I153" s="45"/>
    </row>
    <row r="154" spans="1:9" hidden="1">
      <c r="A154" s="21" t="s">
        <v>41</v>
      </c>
      <c r="B154" s="43" t="s">
        <v>227</v>
      </c>
      <c r="C154" s="72">
        <f>SUM(C155:C156)</f>
        <v>0</v>
      </c>
      <c r="D154" s="72">
        <f>SUM(D155:D156)</f>
        <v>0</v>
      </c>
      <c r="E154" s="72">
        <f>SUM(E155:E156)</f>
        <v>0</v>
      </c>
      <c r="F154" s="72">
        <f>SUM(F155:F156)</f>
        <v>0</v>
      </c>
      <c r="G154" s="24" t="e">
        <f t="shared" ref="G154:G162" si="5">E154/D154</f>
        <v>#DIV/0!</v>
      </c>
      <c r="H154" s="24" t="e">
        <f t="shared" ref="H154:H162" si="6">F154/D154</f>
        <v>#DIV/0!</v>
      </c>
      <c r="I154" s="45"/>
    </row>
    <row r="155" spans="1:9" hidden="1">
      <c r="A155" s="21" t="s">
        <v>167</v>
      </c>
      <c r="B155" s="73" t="s">
        <v>228</v>
      </c>
      <c r="C155" s="69"/>
      <c r="D155" s="57"/>
      <c r="E155" s="74">
        <f>E153*E147</f>
        <v>0</v>
      </c>
      <c r="F155" s="74">
        <f>F153*F147</f>
        <v>0</v>
      </c>
      <c r="G155" s="24" t="e">
        <f t="shared" si="5"/>
        <v>#DIV/0!</v>
      </c>
      <c r="H155" s="24" t="e">
        <f t="shared" si="6"/>
        <v>#DIV/0!</v>
      </c>
      <c r="I155" s="45"/>
    </row>
    <row r="156" spans="1:9" ht="25.5" hidden="1">
      <c r="A156" s="21" t="s">
        <v>168</v>
      </c>
      <c r="B156" s="75" t="s">
        <v>229</v>
      </c>
      <c r="C156" s="69"/>
      <c r="D156" s="57"/>
      <c r="E156" s="76"/>
      <c r="F156" s="76"/>
      <c r="G156" s="24" t="e">
        <f t="shared" si="5"/>
        <v>#DIV/0!</v>
      </c>
      <c r="H156" s="24" t="e">
        <f t="shared" si="6"/>
        <v>#DIV/0!</v>
      </c>
      <c r="I156" s="45"/>
    </row>
    <row r="157" spans="1:9" hidden="1">
      <c r="A157" s="21" t="s">
        <v>43</v>
      </c>
      <c r="B157" s="43" t="s">
        <v>230</v>
      </c>
      <c r="C157" s="72">
        <f>SUM(C158:C159)</f>
        <v>0</v>
      </c>
      <c r="D157" s="72">
        <f>SUM(D158:D159)</f>
        <v>0</v>
      </c>
      <c r="E157" s="72">
        <f>SUM(E158:E159)</f>
        <v>0</v>
      </c>
      <c r="F157" s="72" t="e">
        <f>SUM(F158:F159)</f>
        <v>#DIV/0!</v>
      </c>
      <c r="G157" s="24" t="e">
        <f t="shared" si="5"/>
        <v>#DIV/0!</v>
      </c>
      <c r="H157" s="24" t="e">
        <f t="shared" si="6"/>
        <v>#DIV/0!</v>
      </c>
      <c r="I157" s="45"/>
    </row>
    <row r="158" spans="1:9" hidden="1">
      <c r="A158" s="21" t="s">
        <v>45</v>
      </c>
      <c r="B158" s="73" t="s">
        <v>228</v>
      </c>
      <c r="C158" s="69"/>
      <c r="D158" s="57"/>
      <c r="E158" s="74">
        <f>E153*E149</f>
        <v>0</v>
      </c>
      <c r="F158" s="74" t="e">
        <f>F153*F149</f>
        <v>#DIV/0!</v>
      </c>
      <c r="G158" s="24" t="e">
        <f t="shared" si="5"/>
        <v>#DIV/0!</v>
      </c>
      <c r="H158" s="24" t="e">
        <f t="shared" si="6"/>
        <v>#DIV/0!</v>
      </c>
      <c r="I158" s="45"/>
    </row>
    <row r="159" spans="1:9" ht="25.5" hidden="1">
      <c r="A159" s="21" t="s">
        <v>46</v>
      </c>
      <c r="B159" s="75" t="s">
        <v>229</v>
      </c>
      <c r="C159" s="69"/>
      <c r="D159" s="57"/>
      <c r="E159" s="76"/>
      <c r="F159" s="76"/>
      <c r="G159" s="24" t="e">
        <f t="shared" si="5"/>
        <v>#DIV/0!</v>
      </c>
      <c r="H159" s="24" t="e">
        <f t="shared" si="6"/>
        <v>#DIV/0!</v>
      </c>
      <c r="I159" s="45"/>
    </row>
    <row r="160" spans="1:9" hidden="1">
      <c r="A160" s="21" t="s">
        <v>231</v>
      </c>
      <c r="B160" s="43" t="s">
        <v>232</v>
      </c>
      <c r="C160" s="72">
        <f>SUM(C161:C162)</f>
        <v>0</v>
      </c>
      <c r="D160" s="72">
        <f>SUM(D161:D162)</f>
        <v>0</v>
      </c>
      <c r="E160" s="72">
        <f>SUM(E161:E162)</f>
        <v>0</v>
      </c>
      <c r="F160" s="72" t="e">
        <f>SUM(F161:F162)</f>
        <v>#DIV/0!</v>
      </c>
      <c r="G160" s="24" t="e">
        <f t="shared" si="5"/>
        <v>#DIV/0!</v>
      </c>
      <c r="H160" s="24" t="e">
        <f t="shared" si="6"/>
        <v>#DIV/0!</v>
      </c>
      <c r="I160" s="45"/>
    </row>
    <row r="161" spans="1:9" hidden="1">
      <c r="A161" s="21" t="s">
        <v>233</v>
      </c>
      <c r="B161" s="73" t="s">
        <v>228</v>
      </c>
      <c r="C161" s="69"/>
      <c r="D161" s="57"/>
      <c r="E161" s="74">
        <f>E153*E151</f>
        <v>0</v>
      </c>
      <c r="F161" s="74" t="e">
        <f>F153*F151</f>
        <v>#DIV/0!</v>
      </c>
      <c r="G161" s="24" t="e">
        <f t="shared" si="5"/>
        <v>#DIV/0!</v>
      </c>
      <c r="H161" s="24" t="e">
        <f t="shared" si="6"/>
        <v>#DIV/0!</v>
      </c>
      <c r="I161" s="45"/>
    </row>
    <row r="162" spans="1:9" ht="25.5" hidden="1">
      <c r="A162" s="21" t="s">
        <v>234</v>
      </c>
      <c r="B162" s="75" t="s">
        <v>229</v>
      </c>
      <c r="C162" s="69"/>
      <c r="D162" s="57"/>
      <c r="E162" s="76"/>
      <c r="F162" s="76"/>
      <c r="G162" s="24" t="e">
        <f t="shared" si="5"/>
        <v>#DIV/0!</v>
      </c>
      <c r="H162" s="24" t="e">
        <f t="shared" si="6"/>
        <v>#DIV/0!</v>
      </c>
      <c r="I162" s="45"/>
    </row>
    <row r="163" spans="1:9" s="32" customFormat="1" ht="18.75" hidden="1" customHeight="1">
      <c r="A163" s="28" t="s">
        <v>169</v>
      </c>
      <c r="B163" s="65" t="s">
        <v>235</v>
      </c>
      <c r="C163" s="31"/>
      <c r="D163" s="31"/>
      <c r="E163" s="31"/>
      <c r="F163" s="31"/>
      <c r="G163" s="31"/>
      <c r="H163" s="31"/>
      <c r="I163" s="66"/>
    </row>
    <row r="164" spans="1:9" ht="28.5" hidden="1">
      <c r="A164" s="21" t="s">
        <v>236</v>
      </c>
      <c r="B164" s="22" t="s">
        <v>237</v>
      </c>
      <c r="C164" s="24"/>
      <c r="D164" s="24"/>
      <c r="E164" s="24">
        <f>D164</f>
        <v>0</v>
      </c>
      <c r="F164" s="48"/>
      <c r="G164" s="24" t="e">
        <f>E164/D164</f>
        <v>#DIV/0!</v>
      </c>
      <c r="H164" s="24" t="e">
        <f>F164/D164</f>
        <v>#DIV/0!</v>
      </c>
      <c r="I164" s="45"/>
    </row>
    <row r="165" spans="1:9" ht="28.5" hidden="1">
      <c r="A165" s="21" t="s">
        <v>238</v>
      </c>
      <c r="B165" s="36" t="s">
        <v>239</v>
      </c>
      <c r="C165" s="24">
        <f>C164*C147</f>
        <v>0</v>
      </c>
      <c r="D165" s="24">
        <f>D164*D147</f>
        <v>0</v>
      </c>
      <c r="E165" s="24">
        <f>E164*E147</f>
        <v>0</v>
      </c>
      <c r="F165" s="24">
        <f>F164*F147</f>
        <v>0</v>
      </c>
      <c r="G165" s="24" t="e">
        <f>E165/D165</f>
        <v>#DIV/0!</v>
      </c>
      <c r="H165" s="24" t="e">
        <f>F165/D165</f>
        <v>#DIV/0!</v>
      </c>
      <c r="I165" s="45"/>
    </row>
    <row r="166" spans="1:9" ht="25.5" hidden="1">
      <c r="A166" s="28" t="s">
        <v>171</v>
      </c>
      <c r="B166" s="65" t="s">
        <v>240</v>
      </c>
      <c r="C166" s="24"/>
      <c r="D166" s="24"/>
      <c r="E166" s="24"/>
      <c r="F166" s="48"/>
      <c r="G166" s="24"/>
      <c r="H166" s="24"/>
      <c r="I166" s="45"/>
    </row>
    <row r="167" spans="1:9" ht="25.5" hidden="1">
      <c r="A167" s="21" t="s">
        <v>241</v>
      </c>
      <c r="B167" s="77" t="s">
        <v>242</v>
      </c>
      <c r="C167" s="24"/>
      <c r="D167" s="24"/>
      <c r="E167" s="24"/>
      <c r="F167" s="48"/>
      <c r="G167" s="24"/>
      <c r="H167" s="24"/>
      <c r="I167" s="45"/>
    </row>
    <row r="168" spans="1:9" hidden="1">
      <c r="A168" s="21" t="s">
        <v>243</v>
      </c>
      <c r="B168" s="78" t="s">
        <v>244</v>
      </c>
      <c r="C168" s="24"/>
      <c r="D168" s="24"/>
      <c r="E168" s="24"/>
      <c r="F168" s="48"/>
      <c r="G168" s="24"/>
      <c r="H168" s="24"/>
      <c r="I168" s="45"/>
    </row>
    <row r="169" spans="1:9" ht="15.75" hidden="1">
      <c r="A169" s="21" t="s">
        <v>245</v>
      </c>
      <c r="B169" s="79" t="s">
        <v>246</v>
      </c>
      <c r="C169" s="24"/>
      <c r="D169" s="24"/>
      <c r="E169" s="24"/>
      <c r="F169" s="48"/>
      <c r="G169" s="24" t="e">
        <f>E169/D169</f>
        <v>#DIV/0!</v>
      </c>
      <c r="H169" s="24" t="e">
        <f>F169/D169</f>
        <v>#DIV/0!</v>
      </c>
      <c r="I169" s="45"/>
    </row>
    <row r="170" spans="1:9" ht="28.5" hidden="1">
      <c r="A170" s="21" t="s">
        <v>247</v>
      </c>
      <c r="B170" s="79" t="s">
        <v>248</v>
      </c>
      <c r="C170" s="24"/>
      <c r="D170" s="24"/>
      <c r="E170" s="24"/>
      <c r="F170" s="48"/>
      <c r="G170" s="24" t="e">
        <f>E170/D170</f>
        <v>#DIV/0!</v>
      </c>
      <c r="H170" s="24" t="e">
        <f>F170/D170</f>
        <v>#DIV/0!</v>
      </c>
      <c r="I170" s="45"/>
    </row>
    <row r="171" spans="1:9" hidden="1">
      <c r="A171" s="21" t="s">
        <v>249</v>
      </c>
      <c r="B171" s="78" t="s">
        <v>250</v>
      </c>
      <c r="C171" s="24"/>
      <c r="D171" s="24"/>
      <c r="E171" s="24"/>
      <c r="F171" s="48"/>
      <c r="G171" s="24"/>
      <c r="H171" s="24"/>
      <c r="I171" s="45"/>
    </row>
    <row r="172" spans="1:9" hidden="1">
      <c r="A172" s="21" t="s">
        <v>251</v>
      </c>
      <c r="B172" s="79" t="s">
        <v>252</v>
      </c>
      <c r="C172" s="24"/>
      <c r="D172" s="24">
        <f>D169*D155</f>
        <v>0</v>
      </c>
      <c r="E172" s="24">
        <f>E169*E155</f>
        <v>0</v>
      </c>
      <c r="F172" s="24">
        <f>F169*F155</f>
        <v>0</v>
      </c>
      <c r="G172" s="24" t="e">
        <f>E172/D172</f>
        <v>#DIV/0!</v>
      </c>
      <c r="H172" s="24" t="e">
        <f>F172/D172</f>
        <v>#DIV/0!</v>
      </c>
      <c r="I172" s="45"/>
    </row>
    <row r="173" spans="1:9" ht="28.5" hidden="1">
      <c r="A173" s="21" t="s">
        <v>253</v>
      </c>
      <c r="B173" s="79" t="s">
        <v>254</v>
      </c>
      <c r="C173" s="24"/>
      <c r="D173" s="24">
        <f>D170*D155</f>
        <v>0</v>
      </c>
      <c r="E173" s="24">
        <f>E170*E155</f>
        <v>0</v>
      </c>
      <c r="F173" s="24">
        <f>F170*F155</f>
        <v>0</v>
      </c>
      <c r="G173" s="24" t="e">
        <f>E173/D173</f>
        <v>#DIV/0!</v>
      </c>
      <c r="H173" s="24" t="e">
        <f>F173/D173</f>
        <v>#DIV/0!</v>
      </c>
      <c r="I173" s="45"/>
    </row>
    <row r="174" spans="1:9" hidden="1">
      <c r="A174" s="21" t="s">
        <v>255</v>
      </c>
      <c r="B174" s="77" t="s">
        <v>256</v>
      </c>
      <c r="C174" s="24"/>
      <c r="D174" s="24"/>
      <c r="E174" s="24"/>
      <c r="F174" s="48"/>
      <c r="G174" s="24"/>
      <c r="H174" s="24"/>
      <c r="I174" s="45"/>
    </row>
    <row r="175" spans="1:9" hidden="1">
      <c r="A175" s="21" t="s">
        <v>257</v>
      </c>
      <c r="B175" s="78" t="s">
        <v>244</v>
      </c>
      <c r="C175" s="24"/>
      <c r="D175" s="24"/>
      <c r="E175" s="24"/>
      <c r="F175" s="48"/>
      <c r="G175" s="24"/>
      <c r="H175" s="24"/>
      <c r="I175" s="45"/>
    </row>
    <row r="176" spans="1:9" ht="15.75" hidden="1">
      <c r="A176" s="21" t="s">
        <v>258</v>
      </c>
      <c r="B176" s="79" t="s">
        <v>246</v>
      </c>
      <c r="C176" s="24"/>
      <c r="D176" s="24"/>
      <c r="E176" s="24"/>
      <c r="F176" s="48"/>
      <c r="G176" s="24" t="e">
        <f>E176/D176</f>
        <v>#DIV/0!</v>
      </c>
      <c r="H176" s="24" t="e">
        <f>F176/D176</f>
        <v>#DIV/0!</v>
      </c>
      <c r="I176" s="45"/>
    </row>
    <row r="177" spans="1:9" ht="28.5" hidden="1">
      <c r="A177" s="21" t="s">
        <v>259</v>
      </c>
      <c r="B177" s="79" t="s">
        <v>248</v>
      </c>
      <c r="C177" s="24"/>
      <c r="D177" s="24"/>
      <c r="E177" s="24"/>
      <c r="F177" s="48"/>
      <c r="G177" s="24" t="e">
        <f>E177/D177</f>
        <v>#DIV/0!</v>
      </c>
      <c r="H177" s="24" t="e">
        <f>F177/D177</f>
        <v>#DIV/0!</v>
      </c>
      <c r="I177" s="45"/>
    </row>
    <row r="178" spans="1:9" hidden="1">
      <c r="A178" s="21" t="s">
        <v>260</v>
      </c>
      <c r="B178" s="78" t="s">
        <v>250</v>
      </c>
      <c r="C178" s="24"/>
      <c r="D178" s="24"/>
      <c r="E178" s="24"/>
      <c r="F178" s="48"/>
      <c r="G178" s="24"/>
      <c r="H178" s="24"/>
      <c r="I178" s="45"/>
    </row>
    <row r="179" spans="1:9" hidden="1">
      <c r="A179" s="21" t="s">
        <v>261</v>
      </c>
      <c r="B179" s="79" t="s">
        <v>252</v>
      </c>
      <c r="C179" s="24"/>
      <c r="D179" s="24">
        <f>D176*D155</f>
        <v>0</v>
      </c>
      <c r="E179" s="24">
        <f>E176*E155</f>
        <v>0</v>
      </c>
      <c r="F179" s="24">
        <f>F176*F155</f>
        <v>0</v>
      </c>
      <c r="G179" s="24" t="e">
        <f>E179/D179</f>
        <v>#DIV/0!</v>
      </c>
      <c r="H179" s="24" t="e">
        <f>F179/D179</f>
        <v>#DIV/0!</v>
      </c>
      <c r="I179" s="45"/>
    </row>
    <row r="180" spans="1:9" ht="28.5" hidden="1">
      <c r="A180" s="21" t="s">
        <v>262</v>
      </c>
      <c r="B180" s="79" t="s">
        <v>254</v>
      </c>
      <c r="C180" s="24"/>
      <c r="D180" s="24">
        <f>D177*D155</f>
        <v>0</v>
      </c>
      <c r="E180" s="24">
        <f>E177*E155</f>
        <v>0</v>
      </c>
      <c r="F180" s="24">
        <f>F177*F155</f>
        <v>0</v>
      </c>
      <c r="G180" s="24" t="e">
        <f>E180/D180</f>
        <v>#DIV/0!</v>
      </c>
      <c r="H180" s="24" t="e">
        <f>F180/D180</f>
        <v>#DIV/0!</v>
      </c>
      <c r="I180" s="45"/>
    </row>
    <row r="181" spans="1:9" hidden="1">
      <c r="A181" s="21" t="s">
        <v>263</v>
      </c>
      <c r="B181" s="77" t="s">
        <v>264</v>
      </c>
      <c r="C181" s="24"/>
      <c r="D181" s="24"/>
      <c r="E181" s="24"/>
      <c r="F181" s="48"/>
      <c r="G181" s="24"/>
      <c r="H181" s="24"/>
      <c r="I181" s="45"/>
    </row>
    <row r="182" spans="1:9" hidden="1">
      <c r="A182" s="21" t="s">
        <v>265</v>
      </c>
      <c r="B182" s="78" t="s">
        <v>244</v>
      </c>
      <c r="C182" s="24"/>
      <c r="D182" s="24"/>
      <c r="E182" s="24"/>
      <c r="F182" s="48"/>
      <c r="G182" s="24"/>
      <c r="H182" s="24"/>
      <c r="I182" s="45"/>
    </row>
    <row r="183" spans="1:9" ht="15.75" hidden="1">
      <c r="A183" s="21" t="s">
        <v>266</v>
      </c>
      <c r="B183" s="79" t="s">
        <v>246</v>
      </c>
      <c r="C183" s="24"/>
      <c r="D183" s="24"/>
      <c r="E183" s="24"/>
      <c r="F183" s="48"/>
      <c r="G183" s="24" t="e">
        <f>E183/D183</f>
        <v>#DIV/0!</v>
      </c>
      <c r="H183" s="24" t="e">
        <f>F183/D183</f>
        <v>#DIV/0!</v>
      </c>
      <c r="I183" s="45"/>
    </row>
    <row r="184" spans="1:9" ht="28.5" hidden="1">
      <c r="A184" s="21" t="s">
        <v>267</v>
      </c>
      <c r="B184" s="79" t="s">
        <v>248</v>
      </c>
      <c r="C184" s="24"/>
      <c r="D184" s="24"/>
      <c r="E184" s="24"/>
      <c r="F184" s="48"/>
      <c r="G184" s="24" t="e">
        <f>E184/D184</f>
        <v>#DIV/0!</v>
      </c>
      <c r="H184" s="24" t="e">
        <f>F184/D184</f>
        <v>#DIV/0!</v>
      </c>
      <c r="I184" s="45"/>
    </row>
    <row r="185" spans="1:9" hidden="1">
      <c r="A185" s="21" t="s">
        <v>268</v>
      </c>
      <c r="B185" s="78" t="s">
        <v>250</v>
      </c>
      <c r="C185" s="24"/>
      <c r="D185" s="24"/>
      <c r="E185" s="24"/>
      <c r="F185" s="48"/>
      <c r="G185" s="24"/>
      <c r="H185" s="24"/>
      <c r="I185" s="45"/>
    </row>
    <row r="186" spans="1:9" hidden="1">
      <c r="A186" s="21" t="s">
        <v>269</v>
      </c>
      <c r="B186" s="79" t="s">
        <v>252</v>
      </c>
      <c r="C186" s="24"/>
      <c r="D186" s="24">
        <f>D183*D155</f>
        <v>0</v>
      </c>
      <c r="E186" s="24">
        <f>E183*E155</f>
        <v>0</v>
      </c>
      <c r="F186" s="24">
        <f>F183*F155</f>
        <v>0</v>
      </c>
      <c r="G186" s="24" t="e">
        <f t="shared" ref="G186:G192" si="7">E186/D186</f>
        <v>#DIV/0!</v>
      </c>
      <c r="H186" s="24" t="e">
        <f t="shared" ref="H186:H192" si="8">F186/D186</f>
        <v>#DIV/0!</v>
      </c>
      <c r="I186" s="45"/>
    </row>
    <row r="187" spans="1:9" ht="28.5" hidden="1">
      <c r="A187" s="21" t="s">
        <v>270</v>
      </c>
      <c r="B187" s="79" t="s">
        <v>254</v>
      </c>
      <c r="C187" s="24"/>
      <c r="D187" s="24">
        <f>D184*D155</f>
        <v>0</v>
      </c>
      <c r="E187" s="24">
        <f>E184*E155</f>
        <v>0</v>
      </c>
      <c r="F187" s="24">
        <f>F184*F155</f>
        <v>0</v>
      </c>
      <c r="G187" s="24" t="e">
        <f t="shared" si="7"/>
        <v>#DIV/0!</v>
      </c>
      <c r="H187" s="24" t="e">
        <f t="shared" si="8"/>
        <v>#DIV/0!</v>
      </c>
      <c r="I187" s="45"/>
    </row>
    <row r="188" spans="1:9" s="42" customFormat="1" ht="25.5" hidden="1">
      <c r="A188" s="49" t="s">
        <v>173</v>
      </c>
      <c r="B188" s="78" t="s">
        <v>271</v>
      </c>
      <c r="C188" s="41"/>
      <c r="D188" s="41"/>
      <c r="E188" s="39">
        <f>SUM(E189:E191)</f>
        <v>0</v>
      </c>
      <c r="F188" s="39" t="e">
        <f>SUM(F189:F191)</f>
        <v>#DIV/0!</v>
      </c>
      <c r="G188" s="41" t="e">
        <f t="shared" si="7"/>
        <v>#DIV/0!</v>
      </c>
      <c r="H188" s="41" t="e">
        <f t="shared" si="8"/>
        <v>#DIV/0!</v>
      </c>
      <c r="I188" s="38"/>
    </row>
    <row r="189" spans="1:9" hidden="1">
      <c r="A189" s="21" t="s">
        <v>272</v>
      </c>
      <c r="B189" s="26" t="s">
        <v>273</v>
      </c>
      <c r="C189" s="24"/>
      <c r="D189" s="24"/>
      <c r="E189" s="80">
        <f>IF($C$4="Да",E147*E138/1.18,E147*E138)</f>
        <v>0</v>
      </c>
      <c r="F189" s="80">
        <f>IF($C$4="Да",F147*F138/1.18,F147*F138)</f>
        <v>0</v>
      </c>
      <c r="G189" s="24" t="e">
        <f t="shared" si="7"/>
        <v>#DIV/0!</v>
      </c>
      <c r="H189" s="24" t="e">
        <f t="shared" si="8"/>
        <v>#DIV/0!</v>
      </c>
      <c r="I189" s="45"/>
    </row>
    <row r="190" spans="1:9" hidden="1">
      <c r="A190" s="81" t="s">
        <v>274</v>
      </c>
      <c r="B190" s="26" t="s">
        <v>275</v>
      </c>
      <c r="C190" s="24"/>
      <c r="D190" s="24"/>
      <c r="E190" s="25">
        <f>E149*E139</f>
        <v>0</v>
      </c>
      <c r="F190" s="25" t="e">
        <f>F149*F139</f>
        <v>#DIV/0!</v>
      </c>
      <c r="G190" s="24" t="e">
        <f t="shared" si="7"/>
        <v>#DIV/0!</v>
      </c>
      <c r="H190" s="24" t="e">
        <f t="shared" si="8"/>
        <v>#DIV/0!</v>
      </c>
      <c r="I190" s="45"/>
    </row>
    <row r="191" spans="1:9" hidden="1">
      <c r="A191" s="81" t="s">
        <v>276</v>
      </c>
      <c r="B191" s="26" t="s">
        <v>232</v>
      </c>
      <c r="C191" s="24"/>
      <c r="D191" s="24"/>
      <c r="E191" s="25">
        <f>E151*E140</f>
        <v>0</v>
      </c>
      <c r="F191" s="25" t="e">
        <f>F151*F140</f>
        <v>#DIV/0!</v>
      </c>
      <c r="G191" s="24" t="e">
        <f t="shared" si="7"/>
        <v>#DIV/0!</v>
      </c>
      <c r="H191" s="24" t="e">
        <f t="shared" si="8"/>
        <v>#DIV/0!</v>
      </c>
      <c r="I191" s="45"/>
    </row>
    <row r="192" spans="1:9" ht="15.75" hidden="1">
      <c r="A192" s="81" t="s">
        <v>175</v>
      </c>
      <c r="B192" s="45" t="s">
        <v>277</v>
      </c>
      <c r="C192" s="24"/>
      <c r="D192" s="24"/>
      <c r="E192" s="24" t="e">
        <f>E188/(E136-E137)</f>
        <v>#DIV/0!</v>
      </c>
      <c r="F192" s="24" t="e">
        <f>F188/(F136-F137)</f>
        <v>#DIV/0!</v>
      </c>
      <c r="G192" s="24" t="e">
        <f t="shared" si="7"/>
        <v>#DIV/0!</v>
      </c>
      <c r="H192" s="24" t="e">
        <f t="shared" si="8"/>
        <v>#DIV/0!</v>
      </c>
      <c r="I192" s="45"/>
    </row>
    <row r="193" spans="1:15" hidden="1">
      <c r="A193" s="10"/>
      <c r="B193" s="10" t="s">
        <v>278</v>
      </c>
      <c r="F193" s="82" t="e">
        <f>E188+F188+E143+F143-F127</f>
        <v>#DIV/0!</v>
      </c>
    </row>
    <row r="194" spans="1:15" hidden="1">
      <c r="A194" s="83"/>
      <c r="B194" s="84" t="s">
        <v>279</v>
      </c>
    </row>
    <row r="195" spans="1:15" hidden="1"/>
    <row r="196" spans="1:15" hidden="1">
      <c r="A196" s="52"/>
      <c r="B196" s="565" t="s">
        <v>280</v>
      </c>
      <c r="C196" s="565"/>
      <c r="D196" s="565"/>
      <c r="E196" s="85"/>
      <c r="F196" s="85"/>
      <c r="G196" s="85"/>
      <c r="H196" s="85"/>
      <c r="I196" s="85"/>
      <c r="J196" s="85"/>
      <c r="K196" s="85"/>
      <c r="L196" s="86"/>
      <c r="M196" s="86"/>
      <c r="N196" s="55"/>
      <c r="O196" s="87"/>
    </row>
    <row r="197" spans="1:15" hidden="1">
      <c r="A197" s="21"/>
      <c r="B197" s="88" t="s">
        <v>281</v>
      </c>
      <c r="C197" s="48"/>
      <c r="D197" s="48"/>
      <c r="E197" s="89"/>
      <c r="F197" s="48">
        <f>E197</f>
        <v>0</v>
      </c>
      <c r="G197" s="48"/>
      <c r="H197" s="24"/>
      <c r="I197" s="25"/>
    </row>
    <row r="198" spans="1:15" ht="25.5" hidden="1">
      <c r="A198" s="21"/>
      <c r="B198" s="88" t="s">
        <v>282</v>
      </c>
      <c r="C198" s="48"/>
      <c r="D198" s="48"/>
      <c r="E198" s="80">
        <f>IF($C$4="Да",E197*E165/1.18,E197*E165)</f>
        <v>0</v>
      </c>
      <c r="F198" s="80">
        <f>IF($C$4="Да",F197*F165/1.18,F197*F165)</f>
        <v>0</v>
      </c>
      <c r="G198" s="48"/>
      <c r="H198" s="24"/>
      <c r="I198" s="25"/>
    </row>
    <row r="199" spans="1:15" ht="25.5" hidden="1">
      <c r="A199" s="21"/>
      <c r="B199" s="88" t="s">
        <v>283</v>
      </c>
      <c r="C199" s="48"/>
      <c r="D199" s="48"/>
      <c r="E199" s="23">
        <f>E198-E189</f>
        <v>0</v>
      </c>
      <c r="F199" s="23">
        <f>F198-F189</f>
        <v>0</v>
      </c>
      <c r="G199" s="48"/>
      <c r="H199" s="24"/>
      <c r="I199" s="25"/>
    </row>
    <row r="200" spans="1:15" hidden="1">
      <c r="A200" s="52"/>
      <c r="B200" s="90"/>
      <c r="C200" s="85"/>
      <c r="D200" s="85"/>
      <c r="E200" s="85"/>
      <c r="F200" s="85"/>
      <c r="G200" s="85"/>
      <c r="H200" s="85"/>
      <c r="I200" s="85"/>
      <c r="J200" s="85"/>
      <c r="K200" s="85"/>
      <c r="L200" s="86"/>
      <c r="M200" s="86"/>
      <c r="N200" s="55"/>
      <c r="O200" s="87"/>
    </row>
    <row r="201" spans="1:15" ht="12.75" hidden="1" customHeight="1">
      <c r="A201" s="52"/>
      <c r="B201" s="565" t="s">
        <v>284</v>
      </c>
      <c r="C201" s="565"/>
      <c r="D201" s="565"/>
      <c r="E201" s="565"/>
      <c r="F201" s="565"/>
      <c r="G201" s="565"/>
      <c r="H201" s="565"/>
      <c r="I201" s="565"/>
    </row>
    <row r="202" spans="1:15" ht="51" hidden="1" customHeight="1">
      <c r="A202" s="21"/>
      <c r="B202" s="91" t="s">
        <v>285</v>
      </c>
      <c r="C202" s="23"/>
      <c r="D202" s="23"/>
      <c r="E202" s="23"/>
      <c r="F202" s="92" t="e">
        <f>E188+F188+F128-F127</f>
        <v>#DIV/0!</v>
      </c>
      <c r="G202" s="23"/>
      <c r="H202" s="24"/>
      <c r="I202" s="25"/>
    </row>
    <row r="203" spans="1:15" hidden="1"/>
    <row r="204" spans="1:15" hidden="1"/>
    <row r="205" spans="1:15" hidden="1"/>
    <row r="206" spans="1:15" hidden="1"/>
  </sheetData>
  <mergeCells count="18">
    <mergeCell ref="D5:D6"/>
    <mergeCell ref="E5:E6"/>
    <mergeCell ref="F5:G5"/>
    <mergeCell ref="H5:H6"/>
    <mergeCell ref="B196:D196"/>
    <mergeCell ref="B201:I201"/>
    <mergeCell ref="A1:I2"/>
    <mergeCell ref="I5:I6"/>
    <mergeCell ref="A133:A134"/>
    <mergeCell ref="B133:B134"/>
    <mergeCell ref="C133:C134"/>
    <mergeCell ref="D133:D134"/>
    <mergeCell ref="E133:F133"/>
    <mergeCell ref="G133:H133"/>
    <mergeCell ref="I133:I134"/>
    <mergeCell ref="A5:A6"/>
    <mergeCell ref="B5:B6"/>
    <mergeCell ref="C5:C6"/>
  </mergeCells>
  <pageMargins left="0.39370078740157483" right="0.39370078740157483" top="0.39370078740157483" bottom="0.39370078740157483" header="0.39370078740157483" footer="0.39370078740157483"/>
  <pageSetup paperSize="9" scale="47" fitToHeight="7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3"/>
  <sheetViews>
    <sheetView tabSelected="1" topLeftCell="C1" zoomScale="93" zoomScaleNormal="93" zoomScaleSheetLayoutView="80" workbookViewId="0">
      <selection activeCell="L24" sqref="L24"/>
    </sheetView>
  </sheetViews>
  <sheetFormatPr defaultRowHeight="15"/>
  <cols>
    <col min="1" max="1" width="14.28515625" style="526" customWidth="1"/>
    <col min="2" max="2" width="12" style="526" customWidth="1"/>
    <col min="3" max="3" width="9.42578125" style="526" customWidth="1"/>
    <col min="4" max="4" width="9.85546875" style="526" customWidth="1"/>
    <col min="5" max="5" width="10.7109375" style="526" customWidth="1"/>
    <col min="6" max="6" width="9.28515625" style="526" customWidth="1"/>
    <col min="7" max="7" width="11.140625" style="526" customWidth="1"/>
    <col min="8" max="8" width="11.140625" style="526" hidden="1" customWidth="1"/>
    <col min="9" max="9" width="10.7109375" style="526" customWidth="1"/>
    <col min="10" max="10" width="9.140625" style="526" customWidth="1"/>
    <col min="11" max="11" width="10.140625" style="526" customWidth="1"/>
    <col min="12" max="13" width="9.42578125" style="526" customWidth="1"/>
    <col min="14" max="14" width="9.140625" style="526" customWidth="1"/>
    <col min="15" max="15" width="12.42578125" style="526" customWidth="1"/>
    <col min="16" max="16" width="9.5703125" style="526" customWidth="1"/>
    <col min="17" max="17" width="15.140625" style="526" customWidth="1"/>
    <col min="18" max="18" width="14.42578125" style="526" customWidth="1"/>
    <col min="19" max="19" width="9.140625" style="526" customWidth="1"/>
    <col min="20" max="20" width="19.42578125" style="526" customWidth="1"/>
    <col min="21" max="21" width="10.42578125" style="526" customWidth="1"/>
    <col min="22" max="22" width="9.42578125" style="526" customWidth="1"/>
    <col min="23" max="23" width="11.7109375" style="526" customWidth="1"/>
    <col min="24" max="24" width="8" style="526" hidden="1" customWidth="1"/>
    <col min="25" max="25" width="15.140625" style="526" customWidth="1"/>
    <col min="26" max="16384" width="9.140625" style="526"/>
  </cols>
  <sheetData>
    <row r="1" spans="1:25">
      <c r="T1" s="639" t="s">
        <v>823</v>
      </c>
      <c r="U1" s="639"/>
      <c r="V1" s="639"/>
      <c r="W1" s="639"/>
      <c r="X1" s="639"/>
      <c r="Y1" s="639"/>
    </row>
    <row r="2" spans="1:25" s="527" customFormat="1" ht="17.25" customHeight="1">
      <c r="A2" s="643" t="s">
        <v>1063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</row>
    <row r="3" spans="1:25" s="527" customFormat="1">
      <c r="A3" s="644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</row>
    <row r="4" spans="1:25" ht="35.25" customHeight="1">
      <c r="A4" s="646" t="s">
        <v>822</v>
      </c>
      <c r="B4" s="649" t="s">
        <v>1027</v>
      </c>
      <c r="C4" s="649"/>
      <c r="D4" s="649"/>
      <c r="E4" s="646" t="s">
        <v>1028</v>
      </c>
      <c r="F4" s="649" t="s">
        <v>1029</v>
      </c>
      <c r="G4" s="649"/>
      <c r="H4" s="649"/>
      <c r="I4" s="649"/>
      <c r="J4" s="650" t="s">
        <v>1030</v>
      </c>
      <c r="K4" s="650"/>
      <c r="L4" s="650"/>
      <c r="M4" s="650"/>
      <c r="N4" s="650"/>
      <c r="O4" s="650"/>
      <c r="P4" s="650"/>
      <c r="Q4" s="651" t="s">
        <v>1031</v>
      </c>
      <c r="R4" s="649" t="s">
        <v>1032</v>
      </c>
      <c r="S4" s="649"/>
      <c r="T4" s="649"/>
      <c r="U4" s="649"/>
      <c r="V4" s="649"/>
      <c r="W4" s="649"/>
      <c r="X4" s="649"/>
      <c r="Y4" s="646" t="s">
        <v>1033</v>
      </c>
    </row>
    <row r="5" spans="1:25" ht="27.75" customHeight="1">
      <c r="A5" s="647"/>
      <c r="B5" s="646" t="s">
        <v>1034</v>
      </c>
      <c r="C5" s="649" t="s">
        <v>1035</v>
      </c>
      <c r="D5" s="649"/>
      <c r="E5" s="647"/>
      <c r="F5" s="651" t="s">
        <v>1036</v>
      </c>
      <c r="G5" s="655" t="s">
        <v>1037</v>
      </c>
      <c r="H5" s="656"/>
      <c r="I5" s="651" t="s">
        <v>498</v>
      </c>
      <c r="J5" s="661" t="s">
        <v>1038</v>
      </c>
      <c r="K5" s="662"/>
      <c r="L5" s="663"/>
      <c r="M5" s="655" t="s">
        <v>87</v>
      </c>
      <c r="N5" s="656"/>
      <c r="O5" s="651" t="s">
        <v>1037</v>
      </c>
      <c r="P5" s="651" t="s">
        <v>498</v>
      </c>
      <c r="Q5" s="652"/>
      <c r="R5" s="652" t="s">
        <v>1039</v>
      </c>
      <c r="S5" s="653" t="s">
        <v>1040</v>
      </c>
      <c r="T5" s="653"/>
      <c r="U5" s="653"/>
      <c r="V5" s="653"/>
      <c r="W5" s="650" t="s">
        <v>1041</v>
      </c>
      <c r="X5" s="528"/>
      <c r="Y5" s="647"/>
    </row>
    <row r="6" spans="1:25" ht="18" customHeight="1">
      <c r="A6" s="647"/>
      <c r="B6" s="647"/>
      <c r="C6" s="646" t="s">
        <v>1042</v>
      </c>
      <c r="D6" s="646" t="s">
        <v>1043</v>
      </c>
      <c r="E6" s="647"/>
      <c r="F6" s="652"/>
      <c r="G6" s="657"/>
      <c r="H6" s="658"/>
      <c r="I6" s="652"/>
      <c r="J6" s="664"/>
      <c r="K6" s="665"/>
      <c r="L6" s="666"/>
      <c r="M6" s="657"/>
      <c r="N6" s="658"/>
      <c r="O6" s="652"/>
      <c r="P6" s="652"/>
      <c r="Q6" s="652"/>
      <c r="R6" s="652"/>
      <c r="S6" s="650"/>
      <c r="T6" s="650"/>
      <c r="U6" s="650"/>
      <c r="V6" s="650"/>
      <c r="W6" s="650"/>
      <c r="X6" s="529"/>
      <c r="Y6" s="647"/>
    </row>
    <row r="7" spans="1:25" ht="102" customHeight="1">
      <c r="A7" s="648"/>
      <c r="B7" s="648"/>
      <c r="C7" s="648"/>
      <c r="D7" s="648"/>
      <c r="E7" s="648"/>
      <c r="F7" s="653"/>
      <c r="G7" s="659"/>
      <c r="H7" s="660"/>
      <c r="I7" s="653"/>
      <c r="J7" s="667"/>
      <c r="K7" s="668"/>
      <c r="L7" s="669"/>
      <c r="M7" s="659"/>
      <c r="N7" s="660"/>
      <c r="O7" s="653"/>
      <c r="P7" s="653"/>
      <c r="Q7" s="653"/>
      <c r="R7" s="653"/>
      <c r="S7" s="530" t="s">
        <v>1044</v>
      </c>
      <c r="T7" s="531" t="s">
        <v>1045</v>
      </c>
      <c r="U7" s="531" t="s">
        <v>1046</v>
      </c>
      <c r="V7" s="530" t="s">
        <v>1038</v>
      </c>
      <c r="W7" s="650"/>
      <c r="X7" s="532"/>
      <c r="Y7" s="648"/>
    </row>
    <row r="8" spans="1:25" ht="41.25" customHeight="1">
      <c r="A8" s="533" t="s">
        <v>1047</v>
      </c>
      <c r="B8" s="533" t="s">
        <v>299</v>
      </c>
      <c r="C8" s="534" t="s">
        <v>1048</v>
      </c>
      <c r="D8" s="534" t="s">
        <v>1048</v>
      </c>
      <c r="E8" s="533" t="s">
        <v>1049</v>
      </c>
      <c r="F8" s="534" t="s">
        <v>1050</v>
      </c>
      <c r="G8" s="534" t="s">
        <v>1051</v>
      </c>
      <c r="H8" s="534" t="s">
        <v>1052</v>
      </c>
      <c r="I8" s="534" t="s">
        <v>1053</v>
      </c>
      <c r="J8" s="533" t="s">
        <v>294</v>
      </c>
      <c r="K8" s="534" t="s">
        <v>1054</v>
      </c>
      <c r="L8" s="534" t="s">
        <v>1055</v>
      </c>
      <c r="M8" s="533" t="s">
        <v>1056</v>
      </c>
      <c r="N8" s="533" t="s">
        <v>1057</v>
      </c>
      <c r="O8" s="533" t="s">
        <v>1058</v>
      </c>
      <c r="P8" s="533" t="s">
        <v>1059</v>
      </c>
      <c r="Q8" s="533" t="s">
        <v>1060</v>
      </c>
      <c r="R8" s="533" t="s">
        <v>1060</v>
      </c>
      <c r="S8" s="533" t="s">
        <v>1056</v>
      </c>
      <c r="T8" s="535" t="s">
        <v>1061</v>
      </c>
      <c r="U8" s="535" t="s">
        <v>1059</v>
      </c>
      <c r="V8" s="533" t="s">
        <v>294</v>
      </c>
      <c r="W8" s="533" t="s">
        <v>299</v>
      </c>
      <c r="X8" s="536"/>
      <c r="Y8" s="533" t="s">
        <v>299</v>
      </c>
    </row>
    <row r="9" spans="1:25" hidden="1">
      <c r="A9" s="533">
        <v>2020</v>
      </c>
      <c r="B9" s="533">
        <v>0</v>
      </c>
      <c r="C9" s="537">
        <v>0</v>
      </c>
      <c r="D9" s="538">
        <v>0</v>
      </c>
      <c r="E9" s="539">
        <v>52517.839181414041</v>
      </c>
      <c r="F9" s="539">
        <v>1920.2284089967472</v>
      </c>
      <c r="G9" s="539">
        <v>5.35</v>
      </c>
      <c r="H9" s="539">
        <v>4.79</v>
      </c>
      <c r="I9" s="539">
        <v>63.085150268432358</v>
      </c>
      <c r="J9" s="539">
        <v>8491.2741590393252</v>
      </c>
      <c r="K9" s="539">
        <v>13.510974337452295</v>
      </c>
      <c r="L9" s="539">
        <v>16.168361629859991</v>
      </c>
      <c r="M9" s="539"/>
      <c r="N9" s="540">
        <v>555.82018889345329</v>
      </c>
      <c r="O9" s="541">
        <v>44.385595758192366</v>
      </c>
      <c r="P9" s="541">
        <v>0.61120007686916245</v>
      </c>
      <c r="Q9" s="539">
        <v>27818.822765886849</v>
      </c>
      <c r="R9" s="539">
        <v>101267.74815327881</v>
      </c>
      <c r="S9" s="541">
        <v>250.39823728150978</v>
      </c>
      <c r="T9" s="541">
        <v>5.9277482816572622</v>
      </c>
      <c r="U9" s="541">
        <v>0.61120007686916245</v>
      </c>
      <c r="V9" s="542">
        <v>8491.2741590393252</v>
      </c>
      <c r="W9" s="543" t="e">
        <v>#REF!</v>
      </c>
      <c r="X9" s="541"/>
      <c r="Y9" s="539">
        <v>104</v>
      </c>
    </row>
    <row r="10" spans="1:25">
      <c r="A10" s="533">
        <v>2021</v>
      </c>
      <c r="B10" s="533">
        <v>0</v>
      </c>
      <c r="C10" s="537">
        <v>0</v>
      </c>
      <c r="D10" s="538">
        <v>0</v>
      </c>
      <c r="E10" s="539">
        <v>2472.1216583749456</v>
      </c>
      <c r="F10" s="539">
        <v>2743.2989183980171</v>
      </c>
      <c r="G10" s="539">
        <v>5.5971333000000003</v>
      </c>
      <c r="H10" s="539"/>
      <c r="I10" s="539">
        <v>5.6223194295629257</v>
      </c>
      <c r="J10" s="539">
        <v>1535.1757851362458</v>
      </c>
      <c r="K10" s="539">
        <v>38.309504267572557</v>
      </c>
      <c r="L10" s="544">
        <v>62.099524104545765</v>
      </c>
      <c r="M10" s="544">
        <v>174.21951219512198</v>
      </c>
      <c r="N10" s="540">
        <v>577.01336618476614</v>
      </c>
      <c r="O10" s="541">
        <v>92.863342393475889</v>
      </c>
      <c r="P10" s="541">
        <v>1.0198933167498725</v>
      </c>
      <c r="Q10" s="539">
        <v>1033.9285003064922</v>
      </c>
      <c r="R10" s="539">
        <v>3806.5023222024874</v>
      </c>
      <c r="S10" s="541">
        <v>174.21951219512198</v>
      </c>
      <c r="T10" s="541">
        <v>5.765550312792219</v>
      </c>
      <c r="U10" s="541">
        <v>1.0198933167498725</v>
      </c>
      <c r="V10" s="542">
        <v>1535.1757851362458</v>
      </c>
      <c r="W10" s="543">
        <v>4.2210473799497672</v>
      </c>
      <c r="X10" s="541"/>
      <c r="Y10" s="539">
        <v>104</v>
      </c>
    </row>
    <row r="11" spans="1:25">
      <c r="A11" s="533">
        <v>2022</v>
      </c>
      <c r="B11" s="533">
        <v>1</v>
      </c>
      <c r="C11" s="537">
        <v>0</v>
      </c>
      <c r="D11" s="538">
        <v>0</v>
      </c>
      <c r="E11" s="539">
        <v>2472.1216583749456</v>
      </c>
      <c r="F11" s="539">
        <v>2849.0317972971416</v>
      </c>
      <c r="G11" s="539">
        <v>5.7762415656000003</v>
      </c>
      <c r="H11" s="539"/>
      <c r="I11" s="539">
        <v>5.9871102435682637</v>
      </c>
      <c r="J11" s="539">
        <v>1535.1757851362458</v>
      </c>
      <c r="K11" s="539">
        <v>38.309504267572557</v>
      </c>
      <c r="L11" s="544">
        <v>62.099524104545765</v>
      </c>
      <c r="M11" s="544">
        <v>174.21951219512198</v>
      </c>
      <c r="N11" s="540">
        <v>577.01336618476614</v>
      </c>
      <c r="O11" s="541">
        <v>92.863342393475889</v>
      </c>
      <c r="P11" s="541">
        <v>1.0198933167498725</v>
      </c>
      <c r="Q11" s="539">
        <v>1064.1441012441344</v>
      </c>
      <c r="R11" s="539" t="s">
        <v>749</v>
      </c>
      <c r="S11" s="541">
        <v>174.21951219512198</v>
      </c>
      <c r="T11" s="541">
        <v>5.765550312792219</v>
      </c>
      <c r="U11" s="541">
        <v>1.0198933167498725</v>
      </c>
      <c r="V11" s="542">
        <v>1535.1757851362458</v>
      </c>
      <c r="W11" s="543">
        <v>4.0861081910747572</v>
      </c>
      <c r="X11" s="541"/>
      <c r="Y11" s="539">
        <v>104</v>
      </c>
    </row>
    <row r="12" spans="1:25">
      <c r="A12" s="533">
        <v>2023</v>
      </c>
      <c r="B12" s="533">
        <v>1</v>
      </c>
      <c r="C12" s="537">
        <v>0</v>
      </c>
      <c r="D12" s="538">
        <v>0</v>
      </c>
      <c r="E12" s="539">
        <v>2472.1216583749456</v>
      </c>
      <c r="F12" s="539">
        <v>2961.9316054344326</v>
      </c>
      <c r="G12" s="539">
        <v>5.9610812956992003</v>
      </c>
      <c r="H12" s="539"/>
      <c r="I12" s="539">
        <v>6.1679823792912467</v>
      </c>
      <c r="J12" s="539">
        <v>1535.1757851362458</v>
      </c>
      <c r="K12" s="539">
        <v>38.309504267572557</v>
      </c>
      <c r="L12" s="544">
        <v>62.099524104545765</v>
      </c>
      <c r="M12" s="544">
        <v>174.21951219512198</v>
      </c>
      <c r="N12" s="540">
        <v>577.01336618476614</v>
      </c>
      <c r="O12" s="541">
        <v>92.863342393475889</v>
      </c>
      <c r="P12" s="541">
        <v>1.0198933167498725</v>
      </c>
      <c r="Q12" s="539">
        <v>1096.2208606420713</v>
      </c>
      <c r="R12" s="539" t="s">
        <v>749</v>
      </c>
      <c r="S12" s="541">
        <v>174.21951219512198</v>
      </c>
      <c r="T12" s="541">
        <v>5.765550312792219</v>
      </c>
      <c r="U12" s="541">
        <v>1.0198933167498725</v>
      </c>
      <c r="V12" s="542">
        <v>1535.1757851362458</v>
      </c>
      <c r="W12" s="543">
        <v>3.9521798813213231</v>
      </c>
      <c r="X12" s="541"/>
      <c r="Y12" s="539">
        <v>104</v>
      </c>
    </row>
    <row r="13" spans="1:25">
      <c r="A13" s="533">
        <v>2024</v>
      </c>
      <c r="B13" s="533">
        <v>1</v>
      </c>
      <c r="C13" s="537">
        <v>0</v>
      </c>
      <c r="D13" s="538">
        <v>0</v>
      </c>
      <c r="E13" s="539">
        <v>2472.1216583749456</v>
      </c>
      <c r="F13" s="539">
        <v>3079.3117068743813</v>
      </c>
      <c r="G13" s="539">
        <v>6.1518358971615745</v>
      </c>
      <c r="H13" s="539"/>
      <c r="I13" s="539">
        <v>6.2758474649121343</v>
      </c>
      <c r="J13" s="539">
        <v>1535.1757851362458</v>
      </c>
      <c r="K13" s="539">
        <v>38.309504267572557</v>
      </c>
      <c r="L13" s="544">
        <v>62.099524104545765</v>
      </c>
      <c r="M13" s="544">
        <v>174.21951219512198</v>
      </c>
      <c r="N13" s="540">
        <v>577.01336618476614</v>
      </c>
      <c r="O13" s="541">
        <v>92.863342393475889</v>
      </c>
      <c r="P13" s="541">
        <v>1.0198933167498725</v>
      </c>
      <c r="Q13" s="539">
        <v>1129.2764705355537</v>
      </c>
      <c r="R13" s="539" t="s">
        <v>749</v>
      </c>
      <c r="S13" s="541">
        <v>174.21951219512198</v>
      </c>
      <c r="T13" s="541">
        <v>5.765550312792219</v>
      </c>
      <c r="U13" s="541">
        <v>1.0198933167498725</v>
      </c>
      <c r="V13" s="542">
        <v>1535.1757851362458</v>
      </c>
      <c r="W13" s="543">
        <v>3.822624432954544</v>
      </c>
      <c r="X13" s="541"/>
      <c r="Y13" s="539">
        <v>104</v>
      </c>
    </row>
    <row r="14" spans="1:25">
      <c r="A14" s="533">
        <v>2025</v>
      </c>
      <c r="B14" s="533">
        <v>1</v>
      </c>
      <c r="C14" s="537">
        <v>0</v>
      </c>
      <c r="D14" s="538">
        <v>0</v>
      </c>
      <c r="E14" s="539">
        <v>2472.1216583749456</v>
      </c>
      <c r="F14" s="539">
        <v>3201.3501468868189</v>
      </c>
      <c r="G14" s="539">
        <v>6.3486946458707454</v>
      </c>
      <c r="H14" s="539"/>
      <c r="I14" s="539">
        <v>6.52688136350862</v>
      </c>
      <c r="J14" s="539">
        <v>1535.1757851362458</v>
      </c>
      <c r="K14" s="539">
        <v>38.309504267572557</v>
      </c>
      <c r="L14" s="544">
        <v>62.099524104545765</v>
      </c>
      <c r="M14" s="544">
        <v>174.21951219512198</v>
      </c>
      <c r="N14" s="540">
        <v>577.01336618476614</v>
      </c>
      <c r="O14" s="541">
        <v>92.863342393475889</v>
      </c>
      <c r="P14" s="541">
        <v>1.0198933167498725</v>
      </c>
      <c r="Q14" s="539">
        <v>1163.3427807375167</v>
      </c>
      <c r="R14" s="539" t="s">
        <v>749</v>
      </c>
      <c r="S14" s="541">
        <v>174.21951219512198</v>
      </c>
      <c r="T14" s="541">
        <v>5.765550312792219</v>
      </c>
      <c r="U14" s="541">
        <v>1.0198933167498725</v>
      </c>
      <c r="V14" s="542">
        <v>1535.1757851362458</v>
      </c>
      <c r="W14" s="543">
        <v>3.6971170408514782</v>
      </c>
      <c r="X14" s="541"/>
      <c r="Y14" s="539">
        <v>104</v>
      </c>
    </row>
    <row r="15" spans="1:25" ht="41.25" customHeight="1">
      <c r="A15" s="654" t="s">
        <v>1062</v>
      </c>
      <c r="B15" s="654"/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</row>
    <row r="16" spans="1:25">
      <c r="A16" s="545"/>
      <c r="B16" s="545"/>
      <c r="C16" s="546"/>
      <c r="D16" s="547"/>
      <c r="E16" s="548"/>
      <c r="F16" s="548"/>
      <c r="G16" s="548"/>
      <c r="H16" s="549"/>
      <c r="I16" s="548"/>
      <c r="J16" s="549"/>
      <c r="K16" s="549"/>
      <c r="L16" s="549"/>
      <c r="M16" s="549"/>
      <c r="N16" s="550"/>
      <c r="O16" s="551"/>
      <c r="P16" s="551"/>
      <c r="Q16" s="548"/>
      <c r="R16" s="549"/>
      <c r="S16" s="551"/>
      <c r="T16" s="552"/>
      <c r="U16" s="551"/>
      <c r="V16" s="553"/>
      <c r="W16" s="554"/>
      <c r="X16" s="546"/>
      <c r="Y16" s="549"/>
    </row>
    <row r="17" spans="1:25">
      <c r="A17" s="545"/>
      <c r="B17" s="545"/>
      <c r="C17" s="546"/>
      <c r="D17" s="547"/>
      <c r="E17" s="548"/>
      <c r="F17" s="548"/>
      <c r="G17" s="548"/>
      <c r="H17" s="549"/>
      <c r="I17" s="548"/>
      <c r="J17" s="549"/>
      <c r="K17" s="549"/>
      <c r="L17" s="549"/>
      <c r="M17" s="549"/>
      <c r="N17" s="550"/>
      <c r="O17" s="551"/>
      <c r="P17" s="551"/>
      <c r="Q17" s="548"/>
      <c r="R17" s="549"/>
      <c r="S17" s="551"/>
      <c r="T17" s="552">
        <v>266.267</v>
      </c>
      <c r="U17" s="551"/>
      <c r="V17" s="553"/>
      <c r="W17" s="554"/>
      <c r="X17" s="546"/>
      <c r="Y17" s="549"/>
    </row>
    <row r="18" spans="1:25" s="555" customFormat="1">
      <c r="A18" s="545"/>
      <c r="B18" s="545"/>
      <c r="C18" s="546"/>
      <c r="D18" s="547"/>
      <c r="E18" s="548"/>
      <c r="F18" s="548"/>
      <c r="G18" s="548"/>
      <c r="H18" s="549"/>
      <c r="I18" s="548"/>
      <c r="J18" s="549"/>
      <c r="K18" s="549"/>
      <c r="L18" s="549"/>
      <c r="M18" s="549"/>
      <c r="N18" s="550"/>
      <c r="O18" s="551"/>
      <c r="P18" s="551"/>
      <c r="Q18" s="548"/>
      <c r="R18" s="549"/>
      <c r="S18" s="551"/>
      <c r="T18" s="552"/>
      <c r="U18" s="551"/>
      <c r="V18" s="553"/>
      <c r="W18" s="554"/>
      <c r="X18" s="546"/>
      <c r="Y18" s="549"/>
    </row>
    <row r="19" spans="1:25" s="555" customFormat="1">
      <c r="A19" s="545"/>
      <c r="B19" s="545"/>
      <c r="C19" s="546"/>
      <c r="D19" s="547"/>
      <c r="E19" s="548"/>
      <c r="F19" s="548"/>
      <c r="G19" s="548"/>
      <c r="H19" s="549"/>
      <c r="I19" s="548"/>
      <c r="J19" s="549"/>
      <c r="K19" s="549"/>
      <c r="L19" s="549"/>
      <c r="M19" s="549"/>
      <c r="N19" s="550"/>
      <c r="O19" s="551"/>
      <c r="P19" s="551"/>
      <c r="Q19" s="548"/>
      <c r="R19" s="549"/>
      <c r="S19" s="551"/>
      <c r="T19" s="552"/>
      <c r="U19" s="551"/>
      <c r="V19" s="553"/>
      <c r="W19" s="554"/>
      <c r="X19" s="546"/>
      <c r="Y19" s="549"/>
    </row>
    <row r="20" spans="1:25" s="555" customFormat="1">
      <c r="A20" s="545"/>
      <c r="B20" s="545"/>
      <c r="C20" s="546"/>
      <c r="D20" s="547"/>
      <c r="E20" s="548"/>
      <c r="F20" s="548"/>
      <c r="G20" s="548"/>
      <c r="H20" s="549"/>
      <c r="I20" s="548"/>
      <c r="J20" s="549"/>
      <c r="K20" s="549"/>
      <c r="L20" s="549"/>
      <c r="M20" s="549"/>
      <c r="N20" s="550"/>
      <c r="O20" s="551"/>
      <c r="P20" s="551"/>
      <c r="Q20" s="548"/>
      <c r="R20" s="549"/>
      <c r="S20" s="551"/>
      <c r="T20" s="552"/>
      <c r="U20" s="551"/>
      <c r="V20" s="553"/>
      <c r="W20" s="554"/>
      <c r="X20" s="546"/>
      <c r="Y20" s="549"/>
    </row>
    <row r="21" spans="1:25" s="555" customFormat="1">
      <c r="A21" s="545"/>
      <c r="B21" s="545"/>
      <c r="C21" s="546"/>
      <c r="D21" s="547"/>
      <c r="E21" s="548"/>
      <c r="F21" s="548"/>
      <c r="G21" s="548"/>
      <c r="H21" s="549"/>
      <c r="I21" s="548"/>
      <c r="J21" s="549"/>
      <c r="K21" s="549"/>
      <c r="L21" s="549"/>
      <c r="M21" s="549"/>
      <c r="N21" s="550"/>
      <c r="O21" s="551"/>
      <c r="P21" s="551"/>
      <c r="Q21" s="548"/>
      <c r="R21" s="549"/>
      <c r="S21" s="551"/>
      <c r="T21" s="552"/>
      <c r="U21" s="551"/>
      <c r="V21" s="553"/>
      <c r="W21" s="554"/>
      <c r="X21" s="546"/>
      <c r="Y21" s="549"/>
    </row>
    <row r="22" spans="1:25" s="555" customFormat="1">
      <c r="A22" s="545"/>
      <c r="B22" s="545"/>
      <c r="C22" s="546"/>
      <c r="D22" s="547"/>
      <c r="E22" s="548"/>
      <c r="F22" s="548"/>
      <c r="G22" s="548"/>
      <c r="H22" s="549"/>
      <c r="I22" s="548"/>
      <c r="J22" s="549"/>
      <c r="K22" s="549"/>
      <c r="L22" s="549"/>
      <c r="M22" s="549"/>
      <c r="N22" s="550"/>
      <c r="O22" s="551"/>
      <c r="P22" s="551"/>
      <c r="Q22" s="548"/>
      <c r="R22" s="549"/>
      <c r="S22" s="551"/>
      <c r="T22" s="552"/>
      <c r="U22" s="556"/>
      <c r="V22" s="553"/>
      <c r="W22" s="554"/>
      <c r="X22" s="546"/>
      <c r="Y22" s="549"/>
    </row>
    <row r="23" spans="1:25" s="555" customFormat="1">
      <c r="A23" s="545"/>
      <c r="B23" s="545"/>
      <c r="C23" s="546"/>
      <c r="D23" s="547"/>
      <c r="E23" s="548"/>
      <c r="F23" s="557"/>
      <c r="G23" s="557"/>
      <c r="H23" s="549"/>
      <c r="I23" s="557"/>
      <c r="J23" s="549"/>
      <c r="K23" s="549"/>
      <c r="L23" s="549"/>
      <c r="M23" s="549"/>
      <c r="N23" s="557"/>
      <c r="O23" s="557"/>
      <c r="P23" s="557"/>
      <c r="Q23" s="558"/>
      <c r="R23" s="558"/>
      <c r="S23" s="557"/>
      <c r="T23" s="552"/>
      <c r="U23" s="551"/>
      <c r="V23" s="557"/>
      <c r="W23" s="554"/>
      <c r="X23" s="557"/>
      <c r="Y23" s="549"/>
    </row>
    <row r="24" spans="1:25" s="555" customFormat="1">
      <c r="A24" s="545"/>
      <c r="B24" s="545"/>
      <c r="C24" s="546"/>
      <c r="D24" s="547"/>
      <c r="E24" s="548"/>
      <c r="F24" s="557"/>
      <c r="G24" s="557"/>
      <c r="H24" s="549"/>
      <c r="I24" s="557"/>
      <c r="J24" s="549"/>
      <c r="K24" s="549"/>
      <c r="L24" s="549"/>
      <c r="M24" s="549"/>
      <c r="N24" s="557"/>
      <c r="O24" s="557"/>
      <c r="P24" s="557"/>
      <c r="Q24" s="557"/>
      <c r="R24" s="557"/>
      <c r="S24" s="557"/>
      <c r="T24" s="552"/>
      <c r="U24" s="559"/>
      <c r="V24" s="557"/>
      <c r="W24" s="554"/>
      <c r="X24" s="557"/>
      <c r="Y24" s="549"/>
    </row>
    <row r="25" spans="1:25" s="555" customFormat="1">
      <c r="A25" s="545"/>
      <c r="B25" s="545"/>
      <c r="C25" s="546"/>
      <c r="D25" s="547"/>
      <c r="E25" s="548"/>
      <c r="F25" s="557"/>
      <c r="G25" s="557"/>
      <c r="H25" s="549"/>
      <c r="I25" s="557"/>
      <c r="J25" s="549"/>
      <c r="K25" s="549"/>
      <c r="L25" s="549"/>
      <c r="M25" s="549"/>
      <c r="N25" s="557"/>
      <c r="O25" s="557"/>
      <c r="P25" s="557"/>
      <c r="Q25" s="557"/>
      <c r="R25" s="557"/>
      <c r="S25" s="557"/>
      <c r="T25" s="552"/>
      <c r="U25" s="559"/>
      <c r="V25" s="557"/>
      <c r="W25" s="554"/>
      <c r="X25" s="557"/>
      <c r="Y25" s="549"/>
    </row>
    <row r="26" spans="1:25" s="555" customFormat="1">
      <c r="A26" s="545"/>
      <c r="B26" s="545"/>
      <c r="C26" s="546"/>
      <c r="D26" s="547"/>
      <c r="E26" s="548"/>
      <c r="F26" s="557"/>
      <c r="G26" s="557"/>
      <c r="H26" s="549"/>
      <c r="I26" s="557"/>
      <c r="J26" s="549"/>
      <c r="K26" s="549"/>
      <c r="L26" s="549"/>
      <c r="M26" s="549"/>
      <c r="N26" s="557"/>
      <c r="O26" s="557"/>
      <c r="P26" s="557"/>
      <c r="Q26" s="557"/>
      <c r="R26" s="557"/>
      <c r="S26" s="557"/>
      <c r="T26" s="552"/>
      <c r="U26" s="559"/>
      <c r="V26" s="557"/>
      <c r="W26" s="554"/>
      <c r="X26" s="557"/>
      <c r="Y26" s="549"/>
    </row>
    <row r="27" spans="1:25" s="555" customFormat="1">
      <c r="A27" s="545"/>
      <c r="B27" s="545"/>
      <c r="C27" s="546"/>
      <c r="D27" s="547"/>
      <c r="E27" s="548"/>
      <c r="F27" s="557"/>
      <c r="G27" s="557"/>
      <c r="H27" s="549"/>
      <c r="I27" s="557"/>
      <c r="J27" s="549"/>
      <c r="K27" s="549"/>
      <c r="L27" s="549"/>
      <c r="M27" s="549"/>
      <c r="N27" s="557"/>
      <c r="O27" s="557"/>
      <c r="P27" s="557"/>
      <c r="Q27" s="557"/>
      <c r="R27" s="557"/>
      <c r="S27" s="557"/>
      <c r="T27" s="552"/>
      <c r="U27" s="559"/>
      <c r="V27" s="557"/>
      <c r="W27" s="554"/>
      <c r="X27" s="557"/>
      <c r="Y27" s="549"/>
    </row>
    <row r="28" spans="1:25" s="555" customFormat="1">
      <c r="A28" s="545"/>
      <c r="B28" s="545"/>
      <c r="C28" s="546"/>
      <c r="D28" s="547"/>
      <c r="E28" s="548"/>
      <c r="F28" s="557"/>
      <c r="G28" s="557"/>
      <c r="H28" s="549"/>
      <c r="I28" s="557"/>
      <c r="J28" s="549"/>
      <c r="K28" s="549"/>
      <c r="L28" s="549"/>
      <c r="M28" s="549"/>
      <c r="N28" s="557"/>
      <c r="O28" s="557"/>
      <c r="P28" s="557"/>
      <c r="Q28" s="557"/>
      <c r="R28" s="557"/>
      <c r="S28" s="557"/>
      <c r="T28" s="552"/>
      <c r="U28" s="559"/>
      <c r="V28" s="557"/>
      <c r="W28" s="554"/>
      <c r="X28" s="557"/>
      <c r="Y28" s="549"/>
    </row>
    <row r="29" spans="1:25" s="555" customFormat="1">
      <c r="A29" s="545"/>
      <c r="B29" s="545"/>
      <c r="C29" s="546"/>
      <c r="D29" s="547"/>
      <c r="E29" s="548"/>
      <c r="F29" s="557"/>
      <c r="G29" s="557"/>
      <c r="H29" s="549"/>
      <c r="I29" s="557"/>
      <c r="J29" s="549"/>
      <c r="K29" s="549"/>
      <c r="L29" s="549"/>
      <c r="M29" s="549"/>
      <c r="N29" s="557"/>
      <c r="O29" s="557"/>
      <c r="P29" s="557"/>
      <c r="Q29" s="557"/>
      <c r="R29" s="557"/>
      <c r="S29" s="557"/>
      <c r="T29" s="552"/>
      <c r="U29" s="559"/>
      <c r="V29" s="557"/>
      <c r="W29" s="554"/>
      <c r="X29" s="557"/>
      <c r="Y29" s="549"/>
    </row>
    <row r="30" spans="1:25" s="555" customFormat="1">
      <c r="A30" s="545"/>
      <c r="B30" s="545"/>
      <c r="C30" s="557"/>
      <c r="D30" s="547"/>
      <c r="E30" s="557"/>
      <c r="F30" s="557"/>
      <c r="G30" s="557"/>
      <c r="H30" s="549"/>
      <c r="I30" s="557"/>
      <c r="J30" s="549"/>
      <c r="K30" s="549"/>
      <c r="L30" s="560"/>
      <c r="M30" s="560"/>
      <c r="N30" s="557"/>
      <c r="O30" s="557"/>
      <c r="P30" s="557"/>
      <c r="Q30" s="557"/>
      <c r="R30" s="557"/>
      <c r="S30" s="557"/>
      <c r="T30" s="552"/>
      <c r="U30" s="559"/>
      <c r="V30" s="557"/>
      <c r="W30" s="554"/>
      <c r="X30" s="557"/>
      <c r="Y30" s="549"/>
    </row>
    <row r="31" spans="1:25" s="555" customFormat="1">
      <c r="A31" s="545"/>
      <c r="B31" s="545"/>
      <c r="C31" s="557"/>
      <c r="D31" s="547"/>
      <c r="E31" s="557"/>
      <c r="F31" s="557"/>
      <c r="G31" s="557"/>
      <c r="H31" s="549"/>
      <c r="I31" s="557"/>
      <c r="J31" s="549"/>
      <c r="K31" s="549"/>
      <c r="L31" s="560"/>
      <c r="M31" s="560"/>
      <c r="N31" s="557"/>
      <c r="O31" s="557"/>
      <c r="P31" s="557"/>
      <c r="Q31" s="557"/>
      <c r="R31" s="557"/>
      <c r="S31" s="557"/>
      <c r="T31" s="552"/>
      <c r="U31" s="559"/>
      <c r="V31" s="557"/>
      <c r="W31" s="557"/>
      <c r="X31" s="557"/>
      <c r="Y31" s="557"/>
    </row>
    <row r="32" spans="1:25" s="555" customFormat="1">
      <c r="A32" s="545"/>
      <c r="B32" s="545"/>
      <c r="C32" s="557"/>
      <c r="D32" s="547"/>
      <c r="E32" s="557"/>
      <c r="F32" s="557"/>
      <c r="G32" s="557"/>
      <c r="H32" s="549"/>
      <c r="I32" s="557"/>
      <c r="J32" s="549"/>
      <c r="K32" s="549"/>
      <c r="L32" s="560"/>
      <c r="M32" s="560"/>
      <c r="N32" s="557"/>
      <c r="O32" s="557"/>
      <c r="P32" s="557"/>
      <c r="Q32" s="557"/>
      <c r="R32" s="557"/>
      <c r="S32" s="557"/>
      <c r="T32" s="552"/>
      <c r="U32" s="559"/>
      <c r="V32" s="557"/>
      <c r="W32" s="557"/>
      <c r="X32" s="557"/>
      <c r="Y32" s="557"/>
    </row>
    <row r="33" spans="1:25" s="555" customFormat="1">
      <c r="A33" s="545"/>
      <c r="B33" s="545"/>
      <c r="C33" s="552"/>
      <c r="D33" s="547"/>
      <c r="E33" s="549"/>
      <c r="F33" s="549"/>
      <c r="G33" s="549"/>
      <c r="H33" s="549"/>
      <c r="I33" s="549"/>
      <c r="J33" s="549"/>
      <c r="K33" s="549"/>
      <c r="L33" s="560"/>
      <c r="M33" s="560"/>
      <c r="N33" s="557"/>
      <c r="O33" s="557"/>
      <c r="P33" s="557"/>
      <c r="Q33" s="557"/>
      <c r="R33" s="557"/>
      <c r="S33" s="557"/>
      <c r="T33" s="559"/>
      <c r="U33" s="559"/>
      <c r="V33" s="557"/>
      <c r="W33" s="557"/>
      <c r="X33" s="557"/>
      <c r="Y33" s="557"/>
    </row>
    <row r="34" spans="1:25" s="555" customFormat="1">
      <c r="A34" s="545"/>
      <c r="B34" s="545"/>
      <c r="C34" s="552"/>
      <c r="D34" s="547"/>
      <c r="E34" s="549"/>
      <c r="F34" s="549"/>
      <c r="G34" s="549"/>
      <c r="H34" s="549"/>
      <c r="I34" s="549"/>
      <c r="J34" s="549"/>
      <c r="K34" s="549"/>
      <c r="L34" s="560"/>
      <c r="M34" s="560"/>
      <c r="N34" s="557"/>
      <c r="O34" s="557"/>
      <c r="P34" s="557"/>
      <c r="Q34" s="557"/>
      <c r="R34" s="557"/>
      <c r="S34" s="557"/>
      <c r="T34" s="559"/>
      <c r="U34" s="559"/>
      <c r="V34" s="557"/>
      <c r="W34" s="557"/>
      <c r="X34" s="557"/>
      <c r="Y34" s="557"/>
    </row>
    <row r="35" spans="1:25" s="555" customFormat="1">
      <c r="A35" s="545"/>
      <c r="B35" s="545"/>
      <c r="C35" s="552"/>
      <c r="D35" s="547"/>
      <c r="E35" s="549"/>
      <c r="F35" s="549"/>
      <c r="G35" s="549"/>
      <c r="H35" s="549"/>
      <c r="I35" s="549"/>
      <c r="J35" s="549"/>
      <c r="K35" s="549"/>
      <c r="L35" s="560"/>
      <c r="M35" s="560"/>
      <c r="N35" s="557"/>
      <c r="O35" s="557"/>
      <c r="P35" s="557"/>
      <c r="Q35" s="557"/>
      <c r="R35" s="557"/>
      <c r="S35" s="557"/>
      <c r="T35" s="559"/>
      <c r="U35" s="559"/>
      <c r="V35" s="557"/>
      <c r="W35" s="557"/>
      <c r="X35" s="557"/>
      <c r="Y35" s="557"/>
    </row>
    <row r="36" spans="1:25" s="555" customFormat="1">
      <c r="A36" s="545"/>
      <c r="B36" s="545"/>
      <c r="C36" s="552"/>
      <c r="D36" s="547"/>
      <c r="E36" s="549"/>
      <c r="F36" s="549"/>
      <c r="G36" s="549"/>
      <c r="H36" s="549"/>
      <c r="I36" s="549"/>
      <c r="J36" s="549"/>
      <c r="K36" s="549"/>
      <c r="L36" s="560"/>
      <c r="M36" s="560"/>
      <c r="N36" s="557"/>
      <c r="O36" s="557"/>
      <c r="P36" s="557"/>
      <c r="Q36" s="557"/>
      <c r="R36" s="557"/>
      <c r="S36" s="557"/>
      <c r="T36" s="559"/>
      <c r="U36" s="559"/>
      <c r="V36" s="557"/>
      <c r="W36" s="557"/>
      <c r="X36" s="557"/>
      <c r="Y36" s="557"/>
    </row>
    <row r="37" spans="1:25" s="555" customFormat="1">
      <c r="A37" s="545"/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7"/>
      <c r="W37" s="557"/>
      <c r="X37" s="557"/>
      <c r="Y37" s="557"/>
    </row>
    <row r="38" spans="1:25" s="555" customFormat="1">
      <c r="A38" s="557"/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61"/>
      <c r="U38" s="557"/>
      <c r="V38" s="557"/>
      <c r="W38" s="557"/>
      <c r="X38" s="557"/>
      <c r="Y38" s="557"/>
    </row>
    <row r="39" spans="1:25" s="555" customForma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9"/>
      <c r="U39" s="559"/>
      <c r="V39" s="557"/>
      <c r="W39" s="557"/>
      <c r="X39" s="557"/>
      <c r="Y39" s="557"/>
    </row>
    <row r="40" spans="1:25" s="555" customFormat="1">
      <c r="A40" s="526"/>
      <c r="B40" s="526"/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59"/>
      <c r="U40" s="559"/>
      <c r="V40" s="557"/>
      <c r="W40" s="526"/>
      <c r="X40" s="526"/>
      <c r="Y40" s="526"/>
    </row>
    <row r="41" spans="1:25" s="555" customFormat="1">
      <c r="A41" s="526"/>
      <c r="B41" s="526"/>
      <c r="C41" s="526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526"/>
      <c r="S41" s="526"/>
      <c r="T41" s="559"/>
      <c r="U41" s="559"/>
      <c r="V41" s="557"/>
      <c r="W41" s="526"/>
      <c r="X41" s="526"/>
      <c r="Y41" s="526"/>
    </row>
    <row r="42" spans="1:25" s="555" customFormat="1">
      <c r="A42" s="526"/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59"/>
      <c r="U42" s="559"/>
      <c r="V42" s="557"/>
      <c r="W42" s="526"/>
      <c r="X42" s="526"/>
      <c r="Y42" s="526"/>
    </row>
    <row r="43" spans="1:25" s="555" customFormat="1">
      <c r="A43" s="526"/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</row>
  </sheetData>
  <mergeCells count="26">
    <mergeCell ref="A15:Y15"/>
    <mergeCell ref="Y4:Y7"/>
    <mergeCell ref="B5:B7"/>
    <mergeCell ref="C5:D5"/>
    <mergeCell ref="F5:F7"/>
    <mergeCell ref="G5:H7"/>
    <mergeCell ref="I5:I7"/>
    <mergeCell ref="J5:L7"/>
    <mergeCell ref="M5:N7"/>
    <mergeCell ref="O5:O7"/>
    <mergeCell ref="P5:P7"/>
    <mergeCell ref="R5:R7"/>
    <mergeCell ref="S5:V6"/>
    <mergeCell ref="W5:W7"/>
    <mergeCell ref="C6:C7"/>
    <mergeCell ref="D6:D7"/>
    <mergeCell ref="T1:Y1"/>
    <mergeCell ref="A2:Y2"/>
    <mergeCell ref="A3:Y3"/>
    <mergeCell ref="A4:A7"/>
    <mergeCell ref="B4:D4"/>
    <mergeCell ref="E4:E7"/>
    <mergeCell ref="F4:I4"/>
    <mergeCell ref="J4:P4"/>
    <mergeCell ref="Q4:Q7"/>
    <mergeCell ref="R4:X4"/>
  </mergeCells>
  <pageMargins left="0.39370078740157483" right="0.39370078740157483" top="1.1811023622047245" bottom="0.39370078740157483" header="0.31496062992125984" footer="0.31496062992125984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20"/>
  <sheetViews>
    <sheetView zoomScale="90" zoomScaleNormal="90" workbookViewId="0">
      <pane xSplit="2" ySplit="8" topLeftCell="D9" activePane="bottomRight" state="frozen"/>
      <selection activeCell="H20" sqref="H20"/>
      <selection pane="topRight" activeCell="H20" sqref="H20"/>
      <selection pane="bottomLeft" activeCell="H20" sqref="H20"/>
      <selection pane="bottomRight" activeCell="F95" sqref="F95"/>
    </sheetView>
  </sheetViews>
  <sheetFormatPr defaultRowHeight="12.75" outlineLevelRow="1"/>
  <cols>
    <col min="1" max="1" width="6.7109375" style="118" customWidth="1"/>
    <col min="2" max="2" width="40.28515625" style="118" customWidth="1"/>
    <col min="3" max="3" width="11.7109375" style="118" hidden="1" customWidth="1"/>
    <col min="4" max="4" width="19.42578125" style="118" customWidth="1"/>
    <col min="5" max="6" width="16.5703125" style="118" customWidth="1"/>
    <col min="7" max="8" width="16.140625" style="118" customWidth="1"/>
    <col min="9" max="24" width="11.7109375" style="118" hidden="1" customWidth="1"/>
    <col min="25" max="26" width="9.140625" style="118"/>
    <col min="27" max="27" width="12.28515625" style="118" customWidth="1"/>
    <col min="28" max="29" width="11" style="118" customWidth="1"/>
    <col min="30" max="30" width="11.28515625" style="118" customWidth="1"/>
    <col min="31" max="31" width="10.42578125" style="118" customWidth="1"/>
    <col min="32" max="32" width="11.42578125" style="118" customWidth="1"/>
    <col min="33" max="33" width="12.28515625" style="118" customWidth="1"/>
    <col min="34" max="16384" width="9.140625" style="118"/>
  </cols>
  <sheetData>
    <row r="1" spans="1:24" s="236" customFormat="1">
      <c r="B1" s="282" t="e">
        <f>E10+F10-#REF!-(#REF!-#REF!)</f>
        <v>#REF!</v>
      </c>
      <c r="G1" s="681" t="s">
        <v>919</v>
      </c>
      <c r="H1" s="681"/>
    </row>
    <row r="2" spans="1:24" s="236" customFormat="1">
      <c r="A2" s="681" t="e">
        <f>#REF!</f>
        <v>#REF!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</row>
    <row r="3" spans="1:24" s="236" customFormat="1">
      <c r="A3" s="681" t="s">
        <v>1020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</row>
    <row r="4" spans="1:24" s="236" customForma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321"/>
      <c r="R4" s="321"/>
      <c r="S4" s="321"/>
      <c r="T4" s="321"/>
      <c r="U4" s="321"/>
      <c r="V4" s="321"/>
      <c r="W4" s="321"/>
      <c r="X4" s="321"/>
    </row>
    <row r="5" spans="1:24" s="236" customFormat="1">
      <c r="B5" s="238" t="s">
        <v>340</v>
      </c>
      <c r="C5" s="236" t="e">
        <f>#REF!</f>
        <v>#REF!</v>
      </c>
    </row>
    <row r="6" spans="1:24" ht="18" customHeight="1">
      <c r="A6" s="672" t="s">
        <v>0</v>
      </c>
      <c r="B6" s="682" t="s">
        <v>297</v>
      </c>
      <c r="C6" s="683" t="s">
        <v>745</v>
      </c>
      <c r="D6" s="683" t="s">
        <v>993</v>
      </c>
      <c r="E6" s="680" t="s">
        <v>742</v>
      </c>
      <c r="F6" s="680"/>
      <c r="G6" s="677" t="s">
        <v>6</v>
      </c>
      <c r="H6" s="677"/>
      <c r="I6" s="680" t="s">
        <v>743</v>
      </c>
      <c r="J6" s="680"/>
      <c r="K6" s="677" t="s">
        <v>6</v>
      </c>
      <c r="L6" s="677"/>
      <c r="M6" s="680" t="s">
        <v>744</v>
      </c>
      <c r="N6" s="680"/>
      <c r="O6" s="677" t="s">
        <v>6</v>
      </c>
      <c r="P6" s="677"/>
      <c r="Q6" s="680" t="s">
        <v>746</v>
      </c>
      <c r="R6" s="680"/>
      <c r="S6" s="677" t="s">
        <v>6</v>
      </c>
      <c r="T6" s="677"/>
      <c r="U6" s="680" t="s">
        <v>747</v>
      </c>
      <c r="V6" s="680"/>
      <c r="W6" s="677" t="s">
        <v>6</v>
      </c>
      <c r="X6" s="677"/>
    </row>
    <row r="7" spans="1:24">
      <c r="A7" s="672"/>
      <c r="B7" s="682"/>
      <c r="C7" s="683"/>
      <c r="D7" s="683"/>
      <c r="E7" s="676" t="s">
        <v>206</v>
      </c>
      <c r="F7" s="676" t="s">
        <v>207</v>
      </c>
      <c r="G7" s="677" t="s">
        <v>206</v>
      </c>
      <c r="H7" s="678" t="s">
        <v>207</v>
      </c>
      <c r="I7" s="676" t="s">
        <v>206</v>
      </c>
      <c r="J7" s="676" t="s">
        <v>207</v>
      </c>
      <c r="K7" s="677" t="s">
        <v>206</v>
      </c>
      <c r="L7" s="678" t="s">
        <v>207</v>
      </c>
      <c r="M7" s="676" t="s">
        <v>206</v>
      </c>
      <c r="N7" s="676" t="s">
        <v>207</v>
      </c>
      <c r="O7" s="677" t="s">
        <v>206</v>
      </c>
      <c r="P7" s="678" t="s">
        <v>207</v>
      </c>
      <c r="Q7" s="676" t="s">
        <v>206</v>
      </c>
      <c r="R7" s="676" t="s">
        <v>207</v>
      </c>
      <c r="S7" s="677" t="s">
        <v>206</v>
      </c>
      <c r="T7" s="678" t="s">
        <v>207</v>
      </c>
      <c r="U7" s="676" t="s">
        <v>206</v>
      </c>
      <c r="V7" s="676" t="s">
        <v>207</v>
      </c>
      <c r="W7" s="677" t="s">
        <v>206</v>
      </c>
      <c r="X7" s="678" t="s">
        <v>207</v>
      </c>
    </row>
    <row r="8" spans="1:24" ht="53.25" customHeight="1">
      <c r="A8" s="672"/>
      <c r="B8" s="682"/>
      <c r="C8" s="683"/>
      <c r="D8" s="683"/>
      <c r="E8" s="676"/>
      <c r="F8" s="676"/>
      <c r="G8" s="677"/>
      <c r="H8" s="678"/>
      <c r="I8" s="676"/>
      <c r="J8" s="676"/>
      <c r="K8" s="677"/>
      <c r="L8" s="678"/>
      <c r="M8" s="676"/>
      <c r="N8" s="676"/>
      <c r="O8" s="677"/>
      <c r="P8" s="678"/>
      <c r="Q8" s="676"/>
      <c r="R8" s="676"/>
      <c r="S8" s="677"/>
      <c r="T8" s="678"/>
      <c r="U8" s="676"/>
      <c r="V8" s="676"/>
      <c r="W8" s="677"/>
      <c r="X8" s="678"/>
    </row>
    <row r="9" spans="1:24" s="124" customFormat="1" ht="13.5">
      <c r="A9" s="131" t="s">
        <v>363</v>
      </c>
      <c r="B9" s="219" t="s">
        <v>210</v>
      </c>
      <c r="C9" s="131"/>
      <c r="D9" s="131"/>
      <c r="E9" s="131"/>
      <c r="F9" s="131"/>
      <c r="G9" s="131"/>
      <c r="H9" s="131"/>
      <c r="I9" s="131"/>
      <c r="J9" s="131"/>
      <c r="K9" s="219"/>
      <c r="L9" s="219"/>
      <c r="M9" s="131"/>
      <c r="N9" s="131"/>
      <c r="O9" s="219"/>
      <c r="P9" s="219"/>
      <c r="Q9" s="131"/>
      <c r="R9" s="131"/>
      <c r="S9" s="219"/>
      <c r="T9" s="219"/>
      <c r="U9" s="131"/>
      <c r="V9" s="131"/>
      <c r="W9" s="219"/>
      <c r="X9" s="219"/>
    </row>
    <row r="10" spans="1:24">
      <c r="A10" s="140" t="s">
        <v>58</v>
      </c>
      <c r="B10" s="243" t="s">
        <v>40</v>
      </c>
      <c r="C10" s="193" t="e">
        <f>SUM(C11:C14)</f>
        <v>#REF!</v>
      </c>
      <c r="D10" s="193">
        <f>'[13]Тариф ТС'!E10+'[13]Тариф ТС'!F10</f>
        <v>2026.4191999999998</v>
      </c>
      <c r="E10" s="518" t="e">
        <f>SUM(E11:E14)</f>
        <v>#REF!</v>
      </c>
      <c r="F10" s="518" t="e">
        <f>SUM(F11:F14)</f>
        <v>#REF!</v>
      </c>
      <c r="G10" s="259" t="s">
        <v>749</v>
      </c>
      <c r="H10" s="259" t="s">
        <v>749</v>
      </c>
      <c r="I10" s="193" t="e">
        <f t="shared" ref="I10:N10" si="0">SUM(I11:I14)</f>
        <v>#REF!</v>
      </c>
      <c r="J10" s="193" t="e">
        <f t="shared" si="0"/>
        <v>#REF!</v>
      </c>
      <c r="K10" s="259" t="e">
        <f>I10/E10</f>
        <v>#REF!</v>
      </c>
      <c r="L10" s="259" t="e">
        <f>J10/F10</f>
        <v>#REF!</v>
      </c>
      <c r="M10" s="193" t="e">
        <f t="shared" si="0"/>
        <v>#REF!</v>
      </c>
      <c r="N10" s="193" t="e">
        <f t="shared" si="0"/>
        <v>#REF!</v>
      </c>
      <c r="O10" s="259" t="e">
        <f>M10/I10</f>
        <v>#REF!</v>
      </c>
      <c r="P10" s="259" t="e">
        <f>N10/J10</f>
        <v>#REF!</v>
      </c>
      <c r="Q10" s="193" t="e">
        <f>SUM(Q11:Q14)</f>
        <v>#REF!</v>
      </c>
      <c r="R10" s="193" t="e">
        <f>SUM(R11:R14)</f>
        <v>#REF!</v>
      </c>
      <c r="S10" s="259" t="e">
        <f>Q10/M10</f>
        <v>#REF!</v>
      </c>
      <c r="T10" s="259" t="e">
        <f>R10/N10</f>
        <v>#REF!</v>
      </c>
      <c r="U10" s="193" t="e">
        <f t="shared" ref="U10:V10" si="1">SUM(U11:U14)</f>
        <v>#REF!</v>
      </c>
      <c r="V10" s="193" t="e">
        <f t="shared" si="1"/>
        <v>#REF!</v>
      </c>
      <c r="W10" s="259" t="e">
        <f>U10/Q10</f>
        <v>#REF!</v>
      </c>
      <c r="X10" s="259" t="e">
        <f>V10/R10</f>
        <v>#REF!</v>
      </c>
    </row>
    <row r="11" spans="1:24" ht="25.5">
      <c r="A11" s="140" t="s">
        <v>60</v>
      </c>
      <c r="B11" s="244" t="s">
        <v>212</v>
      </c>
      <c r="C11" s="193" t="e">
        <f>#REF!</f>
        <v>#REF!</v>
      </c>
      <c r="D11" s="193">
        <f>'[13]Тариф ТС'!E11+'[13]Тариф ТС'!F11</f>
        <v>0</v>
      </c>
      <c r="E11" s="193" t="e">
        <f>#REF!</f>
        <v>#REF!</v>
      </c>
      <c r="F11" s="193" t="e">
        <f>#REF!</f>
        <v>#REF!</v>
      </c>
      <c r="G11" s="259" t="s">
        <v>749</v>
      </c>
      <c r="H11" s="259" t="s">
        <v>749</v>
      </c>
      <c r="I11" s="193" t="e">
        <f>#REF!</f>
        <v>#REF!</v>
      </c>
      <c r="J11" s="193" t="e">
        <f>#REF!</f>
        <v>#REF!</v>
      </c>
      <c r="K11" s="259" t="e">
        <f t="shared" ref="K11:K14" si="2">I11/E11</f>
        <v>#REF!</v>
      </c>
      <c r="L11" s="259" t="e">
        <f t="shared" ref="L11:L66" si="3">J11/F11</f>
        <v>#REF!</v>
      </c>
      <c r="M11" s="193" t="e">
        <f>#REF!</f>
        <v>#REF!</v>
      </c>
      <c r="N11" s="193" t="e">
        <f>#REF!</f>
        <v>#REF!</v>
      </c>
      <c r="O11" s="259" t="e">
        <f t="shared" ref="O11:O14" si="4">M11/I11</f>
        <v>#REF!</v>
      </c>
      <c r="P11" s="259" t="e">
        <f t="shared" ref="P11:P66" si="5">N11/J11</f>
        <v>#REF!</v>
      </c>
      <c r="Q11" s="193" t="e">
        <f>#REF!</f>
        <v>#REF!</v>
      </c>
      <c r="R11" s="193" t="e">
        <f>#REF!</f>
        <v>#REF!</v>
      </c>
      <c r="S11" s="259" t="e">
        <f t="shared" ref="S11:S14" si="6">Q11/M11</f>
        <v>#REF!</v>
      </c>
      <c r="T11" s="259" t="e">
        <f t="shared" ref="T11:T74" si="7">R11/N11</f>
        <v>#REF!</v>
      </c>
      <c r="U11" s="193" t="e">
        <f>#REF!</f>
        <v>#REF!</v>
      </c>
      <c r="V11" s="193" t="e">
        <f>#REF!</f>
        <v>#REF!</v>
      </c>
      <c r="W11" s="259" t="e">
        <f t="shared" ref="W11:W14" si="8">U11/Q11</f>
        <v>#REF!</v>
      </c>
      <c r="X11" s="259" t="e">
        <f t="shared" ref="X11:X74" si="9">V11/R11</f>
        <v>#REF!</v>
      </c>
    </row>
    <row r="12" spans="1:24">
      <c r="A12" s="140" t="s">
        <v>62</v>
      </c>
      <c r="B12" s="225" t="s">
        <v>213</v>
      </c>
      <c r="C12" s="193" t="e">
        <f>#REF!</f>
        <v>#REF!</v>
      </c>
      <c r="D12" s="193">
        <f>'[13]Тариф ТС'!E12+'[13]Тариф ТС'!F12</f>
        <v>2026.4191999999998</v>
      </c>
      <c r="E12" s="193" t="e">
        <f>#REF!</f>
        <v>#REF!</v>
      </c>
      <c r="F12" s="193" t="e">
        <f>#REF!</f>
        <v>#REF!</v>
      </c>
      <c r="G12" s="259" t="s">
        <v>749</v>
      </c>
      <c r="H12" s="259" t="s">
        <v>749</v>
      </c>
      <c r="I12" s="193" t="e">
        <f>#REF!</f>
        <v>#REF!</v>
      </c>
      <c r="J12" s="193" t="e">
        <f>#REF!</f>
        <v>#REF!</v>
      </c>
      <c r="K12" s="259" t="e">
        <f t="shared" si="2"/>
        <v>#REF!</v>
      </c>
      <c r="L12" s="259" t="e">
        <f t="shared" si="3"/>
        <v>#REF!</v>
      </c>
      <c r="M12" s="193" t="e">
        <f>#REF!</f>
        <v>#REF!</v>
      </c>
      <c r="N12" s="193" t="e">
        <f>#REF!</f>
        <v>#REF!</v>
      </c>
      <c r="O12" s="259" t="e">
        <f t="shared" si="4"/>
        <v>#REF!</v>
      </c>
      <c r="P12" s="259" t="e">
        <f t="shared" si="5"/>
        <v>#REF!</v>
      </c>
      <c r="Q12" s="193" t="e">
        <f>#REF!</f>
        <v>#REF!</v>
      </c>
      <c r="R12" s="193" t="e">
        <f>#REF!</f>
        <v>#REF!</v>
      </c>
      <c r="S12" s="259" t="e">
        <f t="shared" si="6"/>
        <v>#REF!</v>
      </c>
      <c r="T12" s="259" t="e">
        <f t="shared" si="7"/>
        <v>#REF!</v>
      </c>
      <c r="U12" s="193" t="e">
        <f>#REF!</f>
        <v>#REF!</v>
      </c>
      <c r="V12" s="193" t="e">
        <f>#REF!</f>
        <v>#REF!</v>
      </c>
      <c r="W12" s="259" t="e">
        <f t="shared" si="8"/>
        <v>#REF!</v>
      </c>
      <c r="X12" s="259" t="e">
        <f t="shared" si="9"/>
        <v>#REF!</v>
      </c>
    </row>
    <row r="13" spans="1:24">
      <c r="A13" s="140" t="s">
        <v>365</v>
      </c>
      <c r="B13" s="225" t="s">
        <v>214</v>
      </c>
      <c r="C13" s="193" t="e">
        <f>#REF!</f>
        <v>#REF!</v>
      </c>
      <c r="D13" s="193">
        <f>'[13]Тариф ТС'!E13+'[13]Тариф ТС'!F13</f>
        <v>0</v>
      </c>
      <c r="E13" s="193" t="e">
        <f>#REF!</f>
        <v>#REF!</v>
      </c>
      <c r="F13" s="193" t="e">
        <f>#REF!</f>
        <v>#REF!</v>
      </c>
      <c r="G13" s="259" t="s">
        <v>749</v>
      </c>
      <c r="H13" s="259" t="s">
        <v>749</v>
      </c>
      <c r="I13" s="193" t="e">
        <f>#REF!</f>
        <v>#REF!</v>
      </c>
      <c r="J13" s="193" t="e">
        <f>#REF!</f>
        <v>#REF!</v>
      </c>
      <c r="K13" s="259" t="e">
        <f t="shared" si="2"/>
        <v>#REF!</v>
      </c>
      <c r="L13" s="259" t="e">
        <f t="shared" si="3"/>
        <v>#REF!</v>
      </c>
      <c r="M13" s="193" t="e">
        <f>#REF!</f>
        <v>#REF!</v>
      </c>
      <c r="N13" s="193" t="e">
        <f>#REF!</f>
        <v>#REF!</v>
      </c>
      <c r="O13" s="259" t="e">
        <f t="shared" si="4"/>
        <v>#REF!</v>
      </c>
      <c r="P13" s="259" t="e">
        <f t="shared" si="5"/>
        <v>#REF!</v>
      </c>
      <c r="Q13" s="193" t="e">
        <f>#REF!</f>
        <v>#REF!</v>
      </c>
      <c r="R13" s="193" t="e">
        <f>#REF!</f>
        <v>#REF!</v>
      </c>
      <c r="S13" s="259" t="e">
        <f t="shared" si="6"/>
        <v>#REF!</v>
      </c>
      <c r="T13" s="259" t="e">
        <f t="shared" si="7"/>
        <v>#REF!</v>
      </c>
      <c r="U13" s="193" t="e">
        <f>#REF!</f>
        <v>#REF!</v>
      </c>
      <c r="V13" s="193" t="e">
        <f>#REF!</f>
        <v>#REF!</v>
      </c>
      <c r="W13" s="259" t="e">
        <f t="shared" si="8"/>
        <v>#REF!</v>
      </c>
      <c r="X13" s="259" t="e">
        <f t="shared" si="9"/>
        <v>#REF!</v>
      </c>
    </row>
    <row r="14" spans="1:24" hidden="1">
      <c r="A14" s="140" t="s">
        <v>366</v>
      </c>
      <c r="B14" s="225" t="s">
        <v>215</v>
      </c>
      <c r="C14" s="193" t="e">
        <f>#REF!</f>
        <v>#REF!</v>
      </c>
      <c r="D14" s="193"/>
      <c r="E14" s="193" t="e">
        <f>#REF!</f>
        <v>#REF!</v>
      </c>
      <c r="F14" s="193" t="e">
        <f>#REF!</f>
        <v>#REF!</v>
      </c>
      <c r="G14" s="259" t="s">
        <v>749</v>
      </c>
      <c r="H14" s="259" t="s">
        <v>749</v>
      </c>
      <c r="I14" s="193" t="e">
        <f>#REF!</f>
        <v>#REF!</v>
      </c>
      <c r="J14" s="193" t="e">
        <f>#REF!</f>
        <v>#REF!</v>
      </c>
      <c r="K14" s="259" t="e">
        <f t="shared" si="2"/>
        <v>#REF!</v>
      </c>
      <c r="L14" s="259" t="e">
        <f t="shared" si="3"/>
        <v>#REF!</v>
      </c>
      <c r="M14" s="193" t="e">
        <f>#REF!</f>
        <v>#REF!</v>
      </c>
      <c r="N14" s="193" t="e">
        <f>#REF!</f>
        <v>#REF!</v>
      </c>
      <c r="O14" s="259" t="e">
        <f t="shared" si="4"/>
        <v>#REF!</v>
      </c>
      <c r="P14" s="259" t="e">
        <f t="shared" si="5"/>
        <v>#REF!</v>
      </c>
      <c r="Q14" s="193" t="e">
        <f>#REF!</f>
        <v>#REF!</v>
      </c>
      <c r="R14" s="193" t="e">
        <f>#REF!</f>
        <v>#REF!</v>
      </c>
      <c r="S14" s="259" t="e">
        <f t="shared" si="6"/>
        <v>#REF!</v>
      </c>
      <c r="T14" s="259" t="e">
        <f t="shared" si="7"/>
        <v>#REF!</v>
      </c>
      <c r="U14" s="193" t="e">
        <f>#REF!</f>
        <v>#REF!</v>
      </c>
      <c r="V14" s="193" t="e">
        <f>#REF!</f>
        <v>#REF!</v>
      </c>
      <c r="W14" s="259" t="e">
        <f t="shared" si="8"/>
        <v>#REF!</v>
      </c>
      <c r="X14" s="259" t="e">
        <f t="shared" si="9"/>
        <v>#REF!</v>
      </c>
    </row>
    <row r="15" spans="1:24" ht="13.5">
      <c r="A15" s="140" t="s">
        <v>367</v>
      </c>
      <c r="B15" s="245" t="s">
        <v>216</v>
      </c>
      <c r="C15" s="272"/>
      <c r="D15" s="272"/>
      <c r="E15" s="272"/>
      <c r="F15" s="272"/>
      <c r="G15" s="259"/>
      <c r="H15" s="259"/>
      <c r="I15" s="272"/>
      <c r="J15" s="272"/>
      <c r="K15" s="259"/>
      <c r="L15" s="259"/>
      <c r="M15" s="272"/>
      <c r="N15" s="272"/>
      <c r="O15" s="259"/>
      <c r="P15" s="259"/>
      <c r="Q15" s="272"/>
      <c r="R15" s="272"/>
      <c r="S15" s="259"/>
      <c r="T15" s="259"/>
      <c r="U15" s="272"/>
      <c r="V15" s="272"/>
      <c r="W15" s="259"/>
      <c r="X15" s="259"/>
    </row>
    <row r="16" spans="1:24" s="221" customFormat="1">
      <c r="A16" s="410" t="s">
        <v>154</v>
      </c>
      <c r="B16" s="235" t="s">
        <v>198</v>
      </c>
      <c r="C16" s="406"/>
      <c r="D16" s="408">
        <v>6669748.0962620396</v>
      </c>
      <c r="E16" s="406" t="e">
        <f>(#REF!+#REF!+#REF!)/2+#REF!*#REF!</f>
        <v>#REF!</v>
      </c>
      <c r="F16" s="406" t="e">
        <f>#REF!-'Тариф ТС'!E16</f>
        <v>#REF!</v>
      </c>
      <c r="G16" s="284" t="s">
        <v>749</v>
      </c>
      <c r="H16" s="284" t="s">
        <v>749</v>
      </c>
      <c r="I16" s="406" t="e">
        <f>I18*I10</f>
        <v>#REF!</v>
      </c>
      <c r="J16" s="406" t="e">
        <f>#REF!-'Тариф ТС'!I16</f>
        <v>#REF!</v>
      </c>
      <c r="K16" s="284" t="e">
        <f t="shared" ref="K16:K66" si="10">I16/F16</f>
        <v>#REF!</v>
      </c>
      <c r="L16" s="284" t="e">
        <f t="shared" si="3"/>
        <v>#REF!</v>
      </c>
      <c r="M16" s="406" t="e">
        <f>M18*M10</f>
        <v>#REF!</v>
      </c>
      <c r="N16" s="406" t="e">
        <f>#REF!-'Тариф ТС'!M16</f>
        <v>#REF!</v>
      </c>
      <c r="O16" s="284" t="e">
        <f t="shared" ref="O16:O66" si="11">M16/J16</f>
        <v>#REF!</v>
      </c>
      <c r="P16" s="284" t="e">
        <f t="shared" si="5"/>
        <v>#REF!</v>
      </c>
      <c r="Q16" s="406" t="e">
        <f>Q18*Q10</f>
        <v>#REF!</v>
      </c>
      <c r="R16" s="406" t="e">
        <f>#REF!-'Тариф ТС'!Q16</f>
        <v>#REF!</v>
      </c>
      <c r="S16" s="284" t="e">
        <f t="shared" ref="S16:S74" si="12">Q16/N16</f>
        <v>#REF!</v>
      </c>
      <c r="T16" s="284" t="e">
        <f t="shared" si="7"/>
        <v>#REF!</v>
      </c>
      <c r="U16" s="406" t="e">
        <f>U18*U10</f>
        <v>#REF!</v>
      </c>
      <c r="V16" s="406" t="e">
        <f>#REF!-'Тариф ТС'!U16</f>
        <v>#REF!</v>
      </c>
      <c r="W16" s="284" t="e">
        <f t="shared" ref="W16:W74" si="13">U16/R16</f>
        <v>#REF!</v>
      </c>
      <c r="X16" s="284" t="e">
        <f t="shared" si="9"/>
        <v>#REF!</v>
      </c>
    </row>
    <row r="17" spans="1:34" s="120" customFormat="1" ht="25.5">
      <c r="A17" s="322" t="s">
        <v>155</v>
      </c>
      <c r="B17" s="244" t="s">
        <v>200</v>
      </c>
      <c r="C17" s="241"/>
      <c r="D17" s="193">
        <v>0</v>
      </c>
      <c r="E17" s="277" t="e">
        <f>E11*E19</f>
        <v>#REF!</v>
      </c>
      <c r="F17" s="277" t="e">
        <f>F11*F19</f>
        <v>#REF!</v>
      </c>
      <c r="G17" s="260" t="s">
        <v>749</v>
      </c>
      <c r="H17" s="260" t="s">
        <v>749</v>
      </c>
      <c r="I17" s="277" t="e">
        <f>I11*I19</f>
        <v>#REF!</v>
      </c>
      <c r="J17" s="277" t="e">
        <f>J11*J19</f>
        <v>#REF!</v>
      </c>
      <c r="K17" s="260" t="e">
        <f t="shared" si="10"/>
        <v>#REF!</v>
      </c>
      <c r="L17" s="260" t="e">
        <f t="shared" si="3"/>
        <v>#REF!</v>
      </c>
      <c r="M17" s="277" t="e">
        <f>M11*M19</f>
        <v>#REF!</v>
      </c>
      <c r="N17" s="277" t="e">
        <f>N11*N19</f>
        <v>#REF!</v>
      </c>
      <c r="O17" s="260" t="e">
        <f t="shared" si="11"/>
        <v>#REF!</v>
      </c>
      <c r="P17" s="260" t="e">
        <f t="shared" si="5"/>
        <v>#REF!</v>
      </c>
      <c r="Q17" s="277" t="e">
        <f>Q11*Q19</f>
        <v>#REF!</v>
      </c>
      <c r="R17" s="277" t="e">
        <f>R11*R19</f>
        <v>#REF!</v>
      </c>
      <c r="S17" s="260" t="e">
        <f t="shared" si="12"/>
        <v>#REF!</v>
      </c>
      <c r="T17" s="260" t="e">
        <f t="shared" si="7"/>
        <v>#REF!</v>
      </c>
      <c r="U17" s="277" t="e">
        <f>U11*U19</f>
        <v>#REF!</v>
      </c>
      <c r="V17" s="277" t="e">
        <f>V11*V19</f>
        <v>#REF!</v>
      </c>
      <c r="W17" s="260" t="e">
        <f>U17/R17</f>
        <v>#REF!</v>
      </c>
      <c r="X17" s="260" t="e">
        <f>V17/R17</f>
        <v>#REF!</v>
      </c>
    </row>
    <row r="18" spans="1:34" s="120" customFormat="1">
      <c r="A18" s="322" t="s">
        <v>156</v>
      </c>
      <c r="B18" s="243" t="s">
        <v>217</v>
      </c>
      <c r="C18" s="217"/>
      <c r="D18" s="217">
        <v>3291.3960232226582</v>
      </c>
      <c r="E18" s="273" t="e">
        <f>SUM(E16:F16)/SUM(E10:F10)</f>
        <v>#REF!</v>
      </c>
      <c r="F18" s="273" t="e">
        <f>E18</f>
        <v>#REF!</v>
      </c>
      <c r="G18" s="260" t="s">
        <v>749</v>
      </c>
      <c r="H18" s="260" t="e">
        <f>F18/E18</f>
        <v>#REF!</v>
      </c>
      <c r="I18" s="273" t="e">
        <f>F18</f>
        <v>#REF!</v>
      </c>
      <c r="J18" s="273" t="e">
        <f>J16/J10</f>
        <v>#REF!</v>
      </c>
      <c r="K18" s="260" t="e">
        <f t="shared" si="10"/>
        <v>#REF!</v>
      </c>
      <c r="L18" s="260" t="e">
        <f t="shared" si="3"/>
        <v>#REF!</v>
      </c>
      <c r="M18" s="273" t="e">
        <f>J18</f>
        <v>#REF!</v>
      </c>
      <c r="N18" s="273" t="e">
        <f>N16/N10</f>
        <v>#REF!</v>
      </c>
      <c r="O18" s="260" t="e">
        <f t="shared" si="11"/>
        <v>#REF!</v>
      </c>
      <c r="P18" s="260" t="e">
        <f t="shared" si="5"/>
        <v>#REF!</v>
      </c>
      <c r="Q18" s="273" t="e">
        <f>N18</f>
        <v>#REF!</v>
      </c>
      <c r="R18" s="273" t="e">
        <f>R16/R10</f>
        <v>#REF!</v>
      </c>
      <c r="S18" s="260" t="e">
        <f t="shared" si="12"/>
        <v>#REF!</v>
      </c>
      <c r="T18" s="260" t="e">
        <f t="shared" si="7"/>
        <v>#REF!</v>
      </c>
      <c r="U18" s="273" t="e">
        <f>R18</f>
        <v>#REF!</v>
      </c>
      <c r="V18" s="273" t="e">
        <f>V16/V10</f>
        <v>#REF!</v>
      </c>
      <c r="W18" s="260" t="e">
        <f t="shared" si="13"/>
        <v>#REF!</v>
      </c>
      <c r="X18" s="260" t="e">
        <f t="shared" si="9"/>
        <v>#REF!</v>
      </c>
      <c r="AA18" s="673"/>
      <c r="AB18" s="673"/>
      <c r="AC18" s="673"/>
      <c r="AD18" s="673"/>
    </row>
    <row r="19" spans="1:34" s="120" customFormat="1" ht="25.5">
      <c r="A19" s="322" t="s">
        <v>616</v>
      </c>
      <c r="B19" s="246" t="s">
        <v>204</v>
      </c>
      <c r="C19" s="217"/>
      <c r="D19" s="217">
        <v>3291.3960232226582</v>
      </c>
      <c r="E19" s="273" t="e">
        <f>E18</f>
        <v>#REF!</v>
      </c>
      <c r="F19" s="273" t="e">
        <f>E19</f>
        <v>#REF!</v>
      </c>
      <c r="G19" s="260" t="s">
        <v>749</v>
      </c>
      <c r="H19" s="260" t="e">
        <f>F19/E19</f>
        <v>#REF!</v>
      </c>
      <c r="I19" s="273" t="e">
        <f>I18</f>
        <v>#REF!</v>
      </c>
      <c r="J19" s="273" t="e">
        <f>J18</f>
        <v>#REF!</v>
      </c>
      <c r="K19" s="260" t="e">
        <f t="shared" si="10"/>
        <v>#REF!</v>
      </c>
      <c r="L19" s="260" t="e">
        <f t="shared" si="3"/>
        <v>#REF!</v>
      </c>
      <c r="M19" s="273" t="e">
        <f>M18</f>
        <v>#REF!</v>
      </c>
      <c r="N19" s="273" t="e">
        <f>N18</f>
        <v>#REF!</v>
      </c>
      <c r="O19" s="260" t="e">
        <f t="shared" si="11"/>
        <v>#REF!</v>
      </c>
      <c r="P19" s="260" t="e">
        <f t="shared" si="5"/>
        <v>#REF!</v>
      </c>
      <c r="Q19" s="273" t="e">
        <f>Q18</f>
        <v>#REF!</v>
      </c>
      <c r="R19" s="273" t="e">
        <f>R18</f>
        <v>#REF!</v>
      </c>
      <c r="S19" s="260" t="e">
        <f t="shared" si="12"/>
        <v>#REF!</v>
      </c>
      <c r="T19" s="260" t="e">
        <f t="shared" si="7"/>
        <v>#REF!</v>
      </c>
      <c r="U19" s="273" t="e">
        <f>U18</f>
        <v>#REF!</v>
      </c>
      <c r="V19" s="273" t="e">
        <f>V18</f>
        <v>#REF!</v>
      </c>
      <c r="W19" s="260" t="e">
        <f t="shared" si="13"/>
        <v>#REF!</v>
      </c>
      <c r="X19" s="260" t="e">
        <f t="shared" si="9"/>
        <v>#REF!</v>
      </c>
    </row>
    <row r="20" spans="1:34">
      <c r="A20" s="237" t="s">
        <v>617</v>
      </c>
      <c r="B20" s="247" t="s">
        <v>218</v>
      </c>
      <c r="C20" s="272"/>
      <c r="D20" s="272"/>
      <c r="E20" s="272"/>
      <c r="F20" s="272"/>
      <c r="G20" s="259"/>
      <c r="H20" s="259"/>
      <c r="I20" s="272"/>
      <c r="J20" s="272"/>
      <c r="K20" s="259"/>
      <c r="L20" s="259"/>
      <c r="M20" s="272"/>
      <c r="N20" s="272"/>
      <c r="O20" s="259"/>
      <c r="P20" s="259"/>
      <c r="Q20" s="272"/>
      <c r="R20" s="272"/>
      <c r="S20" s="259"/>
      <c r="T20" s="259"/>
      <c r="U20" s="272"/>
      <c r="V20" s="272"/>
      <c r="W20" s="259"/>
      <c r="X20" s="259"/>
      <c r="Y20" s="451" t="s">
        <v>996</v>
      </c>
      <c r="AB20" s="435"/>
      <c r="AC20" s="435"/>
      <c r="AD20" s="415"/>
    </row>
    <row r="21" spans="1:34">
      <c r="A21" s="237" t="s">
        <v>618</v>
      </c>
      <c r="B21" s="244" t="s">
        <v>219</v>
      </c>
      <c r="C21" s="272"/>
      <c r="D21" s="377">
        <v>1512.7657954576616</v>
      </c>
      <c r="E21" s="413">
        <f>D21</f>
        <v>1512.7657954576616</v>
      </c>
      <c r="F21" s="413">
        <f>E21*1.048</f>
        <v>1585.3785536396294</v>
      </c>
      <c r="G21" s="259" t="s">
        <v>749</v>
      </c>
      <c r="H21" s="259">
        <f>F21/E21</f>
        <v>1.048</v>
      </c>
      <c r="I21" s="271">
        <f>F21</f>
        <v>1585.3785536396294</v>
      </c>
      <c r="J21" s="271" t="e">
        <f>IF(C5="да",J18*1.18,J18)</f>
        <v>#REF!</v>
      </c>
      <c r="K21" s="259">
        <f>I21/F21</f>
        <v>1</v>
      </c>
      <c r="L21" s="259" t="e">
        <f>J21/F21</f>
        <v>#REF!</v>
      </c>
      <c r="M21" s="271" t="e">
        <f>J21</f>
        <v>#REF!</v>
      </c>
      <c r="N21" s="271" t="e">
        <f>IF(C5="да",N18*1.18,N18)</f>
        <v>#REF!</v>
      </c>
      <c r="O21" s="259" t="e">
        <f t="shared" si="11"/>
        <v>#REF!</v>
      </c>
      <c r="P21" s="259" t="e">
        <f t="shared" si="5"/>
        <v>#REF!</v>
      </c>
      <c r="Q21" s="271" t="e">
        <f>N21</f>
        <v>#REF!</v>
      </c>
      <c r="R21" s="271" t="e">
        <f>IF(G5="да",R18*1.18,R18)</f>
        <v>#REF!</v>
      </c>
      <c r="S21" s="259" t="e">
        <f t="shared" si="12"/>
        <v>#REF!</v>
      </c>
      <c r="T21" s="259" t="e">
        <f t="shared" si="7"/>
        <v>#REF!</v>
      </c>
      <c r="U21" s="271" t="e">
        <f>R21</f>
        <v>#REF!</v>
      </c>
      <c r="V21" s="271" t="e">
        <f>IF(K5="да",V18*1.18,V18)</f>
        <v>#REF!</v>
      </c>
      <c r="W21" s="259" t="e">
        <f t="shared" si="13"/>
        <v>#REF!</v>
      </c>
      <c r="X21" s="259" t="e">
        <f t="shared" si="9"/>
        <v>#REF!</v>
      </c>
      <c r="Y21" s="452" t="e">
        <f>#REF!</f>
        <v>#REF!</v>
      </c>
      <c r="AB21" s="435"/>
      <c r="AC21" s="435"/>
      <c r="AD21" s="415"/>
    </row>
    <row r="22" spans="1:34" ht="13.5" hidden="1" customHeight="1">
      <c r="A22" s="140"/>
      <c r="B22" s="243" t="s">
        <v>220</v>
      </c>
      <c r="C22" s="272"/>
      <c r="D22" s="272"/>
      <c r="E22" s="272"/>
      <c r="F22" s="272"/>
      <c r="G22" s="259"/>
      <c r="H22" s="259" t="e">
        <f t="shared" ref="H22:H30" si="14">F22/E22</f>
        <v>#DIV/0!</v>
      </c>
      <c r="I22" s="272"/>
      <c r="J22" s="272"/>
      <c r="K22" s="259"/>
      <c r="L22" s="259"/>
      <c r="M22" s="272"/>
      <c r="N22" s="272"/>
      <c r="O22" s="259"/>
      <c r="P22" s="259"/>
      <c r="Q22" s="272"/>
      <c r="R22" s="272"/>
      <c r="S22" s="259"/>
      <c r="T22" s="259"/>
      <c r="U22" s="272"/>
      <c r="V22" s="272"/>
      <c r="W22" s="259"/>
      <c r="X22" s="259"/>
      <c r="AB22" s="435"/>
      <c r="AC22" s="435"/>
      <c r="AD22" s="415"/>
    </row>
    <row r="23" spans="1:34">
      <c r="A23" s="237" t="s">
        <v>619</v>
      </c>
      <c r="B23" s="244" t="s">
        <v>221</v>
      </c>
      <c r="C23" s="272"/>
      <c r="D23" s="377"/>
      <c r="E23" s="413" t="e">
        <f>E18</f>
        <v>#REF!</v>
      </c>
      <c r="F23" s="413" t="e">
        <f>E23</f>
        <v>#REF!</v>
      </c>
      <c r="G23" s="259" t="s">
        <v>749</v>
      </c>
      <c r="H23" s="259" t="e">
        <f>F23/E23</f>
        <v>#REF!</v>
      </c>
      <c r="I23" s="271" t="e">
        <f>F23</f>
        <v>#REF!</v>
      </c>
      <c r="J23" s="271" t="e">
        <f>J18*(J22/100+1)</f>
        <v>#REF!</v>
      </c>
      <c r="K23" s="259" t="e">
        <f>I23/F23</f>
        <v>#REF!</v>
      </c>
      <c r="L23" s="259" t="e">
        <f>J23/F23</f>
        <v>#REF!</v>
      </c>
      <c r="M23" s="271" t="e">
        <f>J23</f>
        <v>#REF!</v>
      </c>
      <c r="N23" s="271" t="e">
        <f>N18*(N22/100+1)</f>
        <v>#REF!</v>
      </c>
      <c r="O23" s="259" t="e">
        <f t="shared" si="11"/>
        <v>#REF!</v>
      </c>
      <c r="P23" s="259" t="e">
        <f t="shared" si="5"/>
        <v>#REF!</v>
      </c>
      <c r="Q23" s="271" t="e">
        <f>N23</f>
        <v>#REF!</v>
      </c>
      <c r="R23" s="271" t="e">
        <f>R18*(R22/100+1)</f>
        <v>#REF!</v>
      </c>
      <c r="S23" s="259" t="e">
        <f t="shared" si="12"/>
        <v>#REF!</v>
      </c>
      <c r="T23" s="259" t="e">
        <f t="shared" si="7"/>
        <v>#REF!</v>
      </c>
      <c r="U23" s="271" t="e">
        <f>R23</f>
        <v>#REF!</v>
      </c>
      <c r="V23" s="271" t="e">
        <f>V18*(V22/100+1)</f>
        <v>#REF!</v>
      </c>
      <c r="W23" s="259" t="e">
        <f t="shared" si="13"/>
        <v>#REF!</v>
      </c>
      <c r="X23" s="259" t="e">
        <f t="shared" si="9"/>
        <v>#REF!</v>
      </c>
      <c r="AB23" s="435"/>
      <c r="AC23" s="435"/>
      <c r="AD23" s="415"/>
    </row>
    <row r="24" spans="1:34" hidden="1">
      <c r="A24" s="140"/>
      <c r="B24" s="243" t="s">
        <v>222</v>
      </c>
      <c r="C24" s="272"/>
      <c r="D24" s="272"/>
      <c r="E24" s="272"/>
      <c r="F24" s="272"/>
      <c r="G24" s="259" t="e">
        <f t="shared" ref="G24" si="15">E24/D24</f>
        <v>#DIV/0!</v>
      </c>
      <c r="H24" s="259" t="e">
        <f t="shared" si="14"/>
        <v>#DIV/0!</v>
      </c>
      <c r="I24" s="272"/>
      <c r="J24" s="272"/>
      <c r="K24" s="259"/>
      <c r="L24" s="259"/>
      <c r="M24" s="272"/>
      <c r="N24" s="272"/>
      <c r="O24" s="259"/>
      <c r="P24" s="259"/>
      <c r="Q24" s="272"/>
      <c r="R24" s="272"/>
      <c r="S24" s="259"/>
      <c r="T24" s="259"/>
      <c r="U24" s="272"/>
      <c r="V24" s="272"/>
      <c r="W24" s="259"/>
      <c r="X24" s="259"/>
    </row>
    <row r="25" spans="1:34" hidden="1">
      <c r="A25" s="237" t="s">
        <v>619</v>
      </c>
      <c r="B25" s="244" t="s">
        <v>224</v>
      </c>
      <c r="C25" s="272"/>
      <c r="D25" s="272"/>
      <c r="E25" s="413" t="e">
        <f>E23</f>
        <v>#REF!</v>
      </c>
      <c r="F25" s="413" t="e">
        <f>E25</f>
        <v>#REF!</v>
      </c>
      <c r="G25" s="259" t="s">
        <v>749</v>
      </c>
      <c r="H25" s="259" t="e">
        <f t="shared" si="14"/>
        <v>#REF!</v>
      </c>
      <c r="I25" s="271" t="e">
        <f>F25</f>
        <v>#REF!</v>
      </c>
      <c r="J25" s="271" t="e">
        <f>J18*(J24/100+1)</f>
        <v>#REF!</v>
      </c>
      <c r="K25" s="259" t="e">
        <f>I25/F25</f>
        <v>#REF!</v>
      </c>
      <c r="L25" s="259" t="e">
        <f t="shared" si="3"/>
        <v>#REF!</v>
      </c>
      <c r="M25" s="271" t="e">
        <f>J25</f>
        <v>#REF!</v>
      </c>
      <c r="N25" s="271" t="e">
        <f>N18*(N24/100+1)</f>
        <v>#REF!</v>
      </c>
      <c r="O25" s="259" t="e">
        <f t="shared" si="11"/>
        <v>#REF!</v>
      </c>
      <c r="P25" s="259" t="e">
        <f t="shared" si="5"/>
        <v>#REF!</v>
      </c>
      <c r="Q25" s="271" t="e">
        <f>N25</f>
        <v>#REF!</v>
      </c>
      <c r="R25" s="271" t="e">
        <f>R18*(R24/100+1)</f>
        <v>#REF!</v>
      </c>
      <c r="S25" s="259" t="e">
        <f t="shared" si="12"/>
        <v>#REF!</v>
      </c>
      <c r="T25" s="259" t="e">
        <f t="shared" si="7"/>
        <v>#REF!</v>
      </c>
      <c r="U25" s="271" t="e">
        <f>R25</f>
        <v>#REF!</v>
      </c>
      <c r="V25" s="271" t="e">
        <f>V18*(V24/100+1)</f>
        <v>#REF!</v>
      </c>
      <c r="W25" s="259" t="e">
        <f t="shared" si="13"/>
        <v>#REF!</v>
      </c>
      <c r="X25" s="259" t="e">
        <f t="shared" si="9"/>
        <v>#REF!</v>
      </c>
    </row>
    <row r="26" spans="1:34" s="401" customFormat="1" ht="25.5">
      <c r="A26" s="407" t="s">
        <v>18</v>
      </c>
      <c r="B26" s="248" t="s">
        <v>271</v>
      </c>
      <c r="C26" s="406">
        <f>C27+C28+C29</f>
        <v>0</v>
      </c>
      <c r="D26" s="408">
        <v>2510574.8077047886</v>
      </c>
      <c r="E26" s="402" t="e">
        <f>SUM(E27:E29)</f>
        <v>#REF!</v>
      </c>
      <c r="F26" s="402" t="e">
        <f>SUM(F27:F29)</f>
        <v>#REF!</v>
      </c>
      <c r="G26" s="409" t="s">
        <v>749</v>
      </c>
      <c r="H26" s="259" t="s">
        <v>749</v>
      </c>
      <c r="I26" s="408" t="e">
        <f>SUM(I27:I29)</f>
        <v>#REF!</v>
      </c>
      <c r="J26" s="408" t="e">
        <f>SUM(J27:J29)</f>
        <v>#REF!</v>
      </c>
      <c r="K26" s="409" t="e">
        <f t="shared" si="10"/>
        <v>#REF!</v>
      </c>
      <c r="L26" s="409" t="e">
        <f t="shared" si="3"/>
        <v>#REF!</v>
      </c>
      <c r="M26" s="408" t="e">
        <f>SUM(M27:M29)</f>
        <v>#REF!</v>
      </c>
      <c r="N26" s="408" t="e">
        <f>SUM(N27:N29)</f>
        <v>#REF!</v>
      </c>
      <c r="O26" s="409" t="e">
        <f t="shared" si="11"/>
        <v>#REF!</v>
      </c>
      <c r="P26" s="409" t="e">
        <f t="shared" si="5"/>
        <v>#REF!</v>
      </c>
      <c r="Q26" s="408" t="e">
        <f>SUM(Q27:Q29)</f>
        <v>#REF!</v>
      </c>
      <c r="R26" s="408" t="e">
        <f>SUM(R27:R29)</f>
        <v>#REF!</v>
      </c>
      <c r="S26" s="409" t="e">
        <f t="shared" si="12"/>
        <v>#REF!</v>
      </c>
      <c r="T26" s="409" t="e">
        <f t="shared" si="7"/>
        <v>#REF!</v>
      </c>
      <c r="U26" s="408" t="e">
        <f>SUM(U27:U29)</f>
        <v>#REF!</v>
      </c>
      <c r="V26" s="408" t="e">
        <f>SUM(V27:V29)</f>
        <v>#REF!</v>
      </c>
      <c r="W26" s="409" t="e">
        <f t="shared" si="13"/>
        <v>#REF!</v>
      </c>
      <c r="X26" s="409" t="e">
        <f t="shared" si="9"/>
        <v>#REF!</v>
      </c>
      <c r="AA26" s="448"/>
      <c r="AB26" s="448"/>
      <c r="AC26" s="448"/>
    </row>
    <row r="27" spans="1:34">
      <c r="A27" s="140" t="s">
        <v>159</v>
      </c>
      <c r="B27" s="244" t="s">
        <v>273</v>
      </c>
      <c r="C27" s="206"/>
      <c r="D27" s="193">
        <v>2510574.8077047886</v>
      </c>
      <c r="E27" s="193" t="e">
        <f>IF($C$5="да",E12*E21/1.2,E12*E21)</f>
        <v>#REF!</v>
      </c>
      <c r="F27" s="193" t="e">
        <f>IF($C$5="да",F12*F21/1.2,F12*F21)</f>
        <v>#REF!</v>
      </c>
      <c r="G27" s="259" t="s">
        <v>749</v>
      </c>
      <c r="H27" s="259" t="s">
        <v>749</v>
      </c>
      <c r="I27" s="193" t="e">
        <f>IF($C$5="да",I12*I21/1.18,I12*I21)</f>
        <v>#REF!</v>
      </c>
      <c r="J27" s="193" t="e">
        <f>IF($C$5="да",J12*J21/1.18,J12*J21)</f>
        <v>#REF!</v>
      </c>
      <c r="K27" s="259" t="e">
        <f t="shared" si="10"/>
        <v>#REF!</v>
      </c>
      <c r="L27" s="259" t="e">
        <f t="shared" si="3"/>
        <v>#REF!</v>
      </c>
      <c r="M27" s="193" t="e">
        <f>IF($C$5="да",M12*M21/1.18,M12*M21)</f>
        <v>#REF!</v>
      </c>
      <c r="N27" s="193" t="e">
        <f>IF($C$5="да",N12*N21/1.18,N12*N21)</f>
        <v>#REF!</v>
      </c>
      <c r="O27" s="259" t="e">
        <f t="shared" si="11"/>
        <v>#REF!</v>
      </c>
      <c r="P27" s="259" t="e">
        <f t="shared" si="5"/>
        <v>#REF!</v>
      </c>
      <c r="Q27" s="193" t="e">
        <f>IF($C$5="да",Q12*Q21/1.18,Q12*Q21)</f>
        <v>#REF!</v>
      </c>
      <c r="R27" s="193" t="e">
        <f>IF($C$5="да",R12*R21/1.18,R12*R21)</f>
        <v>#REF!</v>
      </c>
      <c r="S27" s="259" t="e">
        <f t="shared" si="12"/>
        <v>#REF!</v>
      </c>
      <c r="T27" s="259" t="e">
        <f t="shared" si="7"/>
        <v>#REF!</v>
      </c>
      <c r="U27" s="193" t="e">
        <f>IF($C$5="да",U12*U21/1.18,U12*U21)</f>
        <v>#REF!</v>
      </c>
      <c r="V27" s="193" t="e">
        <f>IF($C$5="да",V12*V21/1.18,V12*V21)</f>
        <v>#REF!</v>
      </c>
      <c r="W27" s="259" t="e">
        <f t="shared" si="13"/>
        <v>#REF!</v>
      </c>
      <c r="X27" s="259" t="e">
        <f t="shared" si="9"/>
        <v>#REF!</v>
      </c>
      <c r="AA27" s="445"/>
      <c r="AB27" s="120"/>
      <c r="AC27" s="120"/>
      <c r="AD27" s="120"/>
      <c r="AE27" s="120"/>
      <c r="AF27" s="120"/>
      <c r="AG27" s="120"/>
      <c r="AH27" s="120"/>
    </row>
    <row r="28" spans="1:34">
      <c r="A28" s="140" t="s">
        <v>160</v>
      </c>
      <c r="B28" s="244" t="s">
        <v>275</v>
      </c>
      <c r="C28" s="206"/>
      <c r="D28" s="193">
        <v>0</v>
      </c>
      <c r="E28" s="193" t="e">
        <f>E23*E13</f>
        <v>#REF!</v>
      </c>
      <c r="F28" s="193" t="e">
        <f>F23*F13</f>
        <v>#REF!</v>
      </c>
      <c r="G28" s="259" t="s">
        <v>749</v>
      </c>
      <c r="H28" s="259" t="s">
        <v>749</v>
      </c>
      <c r="I28" s="193" t="e">
        <f>I23*I13</f>
        <v>#REF!</v>
      </c>
      <c r="J28" s="193" t="e">
        <f>J23*J13</f>
        <v>#REF!</v>
      </c>
      <c r="K28" s="259" t="e">
        <f t="shared" si="10"/>
        <v>#REF!</v>
      </c>
      <c r="L28" s="259" t="e">
        <f t="shared" si="3"/>
        <v>#REF!</v>
      </c>
      <c r="M28" s="193" t="e">
        <f>M23*M13</f>
        <v>#REF!</v>
      </c>
      <c r="N28" s="193" t="e">
        <f>N23*N13</f>
        <v>#REF!</v>
      </c>
      <c r="O28" s="259" t="e">
        <f t="shared" si="11"/>
        <v>#REF!</v>
      </c>
      <c r="P28" s="259" t="e">
        <f t="shared" si="5"/>
        <v>#REF!</v>
      </c>
      <c r="Q28" s="193" t="e">
        <f>Q23*Q13</f>
        <v>#REF!</v>
      </c>
      <c r="R28" s="193" t="e">
        <f>R23*R13</f>
        <v>#REF!</v>
      </c>
      <c r="S28" s="259" t="e">
        <f t="shared" si="12"/>
        <v>#REF!</v>
      </c>
      <c r="T28" s="259" t="e">
        <f t="shared" si="7"/>
        <v>#REF!</v>
      </c>
      <c r="U28" s="193" t="e">
        <f>U23*U13</f>
        <v>#REF!</v>
      </c>
      <c r="V28" s="193" t="e">
        <f>V23*V13</f>
        <v>#REF!</v>
      </c>
      <c r="W28" s="259" t="e">
        <f t="shared" si="13"/>
        <v>#REF!</v>
      </c>
      <c r="X28" s="259" t="e">
        <f t="shared" si="9"/>
        <v>#REF!</v>
      </c>
      <c r="AA28" s="376"/>
      <c r="AB28" s="449"/>
      <c r="AC28" s="449"/>
      <c r="AD28" s="449"/>
      <c r="AE28" s="449"/>
      <c r="AF28" s="449"/>
      <c r="AG28" s="449"/>
      <c r="AH28" s="120"/>
    </row>
    <row r="29" spans="1:34" hidden="1">
      <c r="A29" s="140" t="s">
        <v>305</v>
      </c>
      <c r="B29" s="244" t="s">
        <v>232</v>
      </c>
      <c r="C29" s="206"/>
      <c r="D29" s="241"/>
      <c r="E29" s="193" t="e">
        <f>E25*E14</f>
        <v>#REF!</v>
      </c>
      <c r="F29" s="193" t="e">
        <f>F25*F14</f>
        <v>#REF!</v>
      </c>
      <c r="G29" s="259" t="s">
        <v>749</v>
      </c>
      <c r="H29" s="259" t="e">
        <f t="shared" si="14"/>
        <v>#REF!</v>
      </c>
      <c r="I29" s="193" t="e">
        <f>I25*I14</f>
        <v>#REF!</v>
      </c>
      <c r="J29" s="193" t="e">
        <f>J25*J14</f>
        <v>#REF!</v>
      </c>
      <c r="K29" s="259" t="e">
        <f t="shared" si="10"/>
        <v>#REF!</v>
      </c>
      <c r="L29" s="259" t="e">
        <f t="shared" si="3"/>
        <v>#REF!</v>
      </c>
      <c r="M29" s="193" t="e">
        <f>M25*M14</f>
        <v>#REF!</v>
      </c>
      <c r="N29" s="193" t="e">
        <f>N25*N14</f>
        <v>#REF!</v>
      </c>
      <c r="O29" s="259" t="e">
        <f t="shared" si="11"/>
        <v>#REF!</v>
      </c>
      <c r="P29" s="259" t="e">
        <f t="shared" si="5"/>
        <v>#REF!</v>
      </c>
      <c r="Q29" s="193" t="e">
        <f>Q25*Q14</f>
        <v>#REF!</v>
      </c>
      <c r="R29" s="193" t="e">
        <f>R25*R14</f>
        <v>#REF!</v>
      </c>
      <c r="S29" s="259" t="e">
        <f t="shared" si="12"/>
        <v>#REF!</v>
      </c>
      <c r="T29" s="259" t="e">
        <f t="shared" si="7"/>
        <v>#REF!</v>
      </c>
      <c r="U29" s="193" t="e">
        <f>U25*U14</f>
        <v>#REF!</v>
      </c>
      <c r="V29" s="193" t="e">
        <f>V25*V14</f>
        <v>#REF!</v>
      </c>
      <c r="W29" s="259" t="e">
        <f t="shared" si="13"/>
        <v>#REF!</v>
      </c>
      <c r="X29" s="259" t="e">
        <f t="shared" si="9"/>
        <v>#REF!</v>
      </c>
      <c r="AB29" s="120"/>
      <c r="AC29" s="120"/>
      <c r="AD29" s="120"/>
      <c r="AE29" s="120"/>
      <c r="AF29" s="120"/>
      <c r="AG29" s="120"/>
      <c r="AH29" s="120"/>
    </row>
    <row r="30" spans="1:34" ht="15.75">
      <c r="A30" s="140" t="s">
        <v>306</v>
      </c>
      <c r="B30" s="249" t="s">
        <v>277</v>
      </c>
      <c r="C30" s="272"/>
      <c r="D30" s="272">
        <f>D16/D10</f>
        <v>3291.3960232226582</v>
      </c>
      <c r="E30" s="273" t="e">
        <f>E26/(E10-E11)</f>
        <v>#REF!</v>
      </c>
      <c r="F30" s="271" t="e">
        <f>F26/(F10-F11)</f>
        <v>#REF!</v>
      </c>
      <c r="G30" s="259" t="s">
        <v>749</v>
      </c>
      <c r="H30" s="259" t="e">
        <f t="shared" si="14"/>
        <v>#REF!</v>
      </c>
      <c r="I30" s="273" t="e">
        <f>I26/(I10-I11)</f>
        <v>#REF!</v>
      </c>
      <c r="J30" s="271" t="e">
        <f>J26/(J10-J11)</f>
        <v>#REF!</v>
      </c>
      <c r="K30" s="259" t="e">
        <f t="shared" si="10"/>
        <v>#REF!</v>
      </c>
      <c r="L30" s="259" t="e">
        <f t="shared" si="3"/>
        <v>#REF!</v>
      </c>
      <c r="M30" s="273" t="e">
        <f>M26/(M10-M11)</f>
        <v>#REF!</v>
      </c>
      <c r="N30" s="271" t="e">
        <f>N26/(N10-N11)</f>
        <v>#REF!</v>
      </c>
      <c r="O30" s="259" t="e">
        <f t="shared" si="11"/>
        <v>#REF!</v>
      </c>
      <c r="P30" s="259" t="e">
        <f t="shared" si="5"/>
        <v>#REF!</v>
      </c>
      <c r="Q30" s="273" t="e">
        <f>Q26/(Q10-Q11)</f>
        <v>#REF!</v>
      </c>
      <c r="R30" s="271" t="e">
        <f>R26/(R10-R11)</f>
        <v>#REF!</v>
      </c>
      <c r="S30" s="259" t="e">
        <f t="shared" si="12"/>
        <v>#REF!</v>
      </c>
      <c r="T30" s="259" t="e">
        <f t="shared" si="7"/>
        <v>#REF!</v>
      </c>
      <c r="U30" s="273" t="e">
        <f>U26/(U10-U11)</f>
        <v>#REF!</v>
      </c>
      <c r="V30" s="271" t="e">
        <f>V26/(V10-V11)</f>
        <v>#REF!</v>
      </c>
      <c r="W30" s="259" t="e">
        <f t="shared" si="13"/>
        <v>#REF!</v>
      </c>
      <c r="X30" s="259" t="e">
        <f t="shared" si="9"/>
        <v>#REF!</v>
      </c>
      <c r="AA30" s="445"/>
      <c r="AB30" s="450"/>
      <c r="AC30" s="450"/>
      <c r="AD30" s="450"/>
      <c r="AE30" s="450"/>
      <c r="AF30" s="450"/>
      <c r="AG30" s="450"/>
      <c r="AH30" s="120"/>
    </row>
    <row r="31" spans="1:34" ht="15.75" outlineLevel="1">
      <c r="A31" s="140" t="s">
        <v>162</v>
      </c>
      <c r="B31" s="250" t="s">
        <v>364</v>
      </c>
      <c r="C31" s="272"/>
      <c r="D31" s="272"/>
      <c r="E31" s="271"/>
      <c r="F31" s="271"/>
      <c r="G31" s="259"/>
      <c r="H31" s="259"/>
      <c r="I31" s="272"/>
      <c r="J31" s="272"/>
      <c r="K31" s="259"/>
      <c r="L31" s="259"/>
      <c r="M31" s="272"/>
      <c r="N31" s="272"/>
      <c r="O31" s="259"/>
      <c r="P31" s="259"/>
      <c r="Q31" s="272"/>
      <c r="R31" s="272"/>
      <c r="S31" s="259"/>
      <c r="T31" s="259"/>
      <c r="U31" s="272"/>
      <c r="V31" s="272"/>
      <c r="W31" s="259"/>
      <c r="X31" s="259"/>
      <c r="AA31" s="445"/>
    </row>
    <row r="32" spans="1:34" outlineLevel="1">
      <c r="A32" s="140"/>
      <c r="B32" s="251" t="s">
        <v>226</v>
      </c>
      <c r="C32" s="274"/>
      <c r="D32" s="372">
        <v>0.05</v>
      </c>
      <c r="E32" s="434">
        <f>D32</f>
        <v>0.05</v>
      </c>
      <c r="F32" s="433">
        <f>E32</f>
        <v>0.05</v>
      </c>
      <c r="G32" s="259"/>
      <c r="H32" s="259"/>
      <c r="I32" s="272"/>
      <c r="J32" s="274"/>
      <c r="K32" s="259">
        <f t="shared" si="10"/>
        <v>0</v>
      </c>
      <c r="L32" s="259">
        <f t="shared" si="3"/>
        <v>0</v>
      </c>
      <c r="M32" s="272"/>
      <c r="N32" s="274"/>
      <c r="O32" s="259" t="e">
        <f t="shared" si="11"/>
        <v>#DIV/0!</v>
      </c>
      <c r="P32" s="259" t="e">
        <f t="shared" si="5"/>
        <v>#DIV/0!</v>
      </c>
      <c r="Q32" s="272"/>
      <c r="R32" s="274"/>
      <c r="S32" s="259" t="e">
        <f t="shared" si="12"/>
        <v>#DIV/0!</v>
      </c>
      <c r="T32" s="259" t="e">
        <f t="shared" si="7"/>
        <v>#DIV/0!</v>
      </c>
      <c r="U32" s="272"/>
      <c r="V32" s="274"/>
      <c r="W32" s="259" t="e">
        <f t="shared" si="13"/>
        <v>#DIV/0!</v>
      </c>
      <c r="X32" s="259" t="e">
        <f t="shared" si="9"/>
        <v>#DIV/0!</v>
      </c>
    </row>
    <row r="33" spans="1:27" outlineLevel="1">
      <c r="A33" s="140" t="s">
        <v>163</v>
      </c>
      <c r="B33" s="252" t="s">
        <v>227</v>
      </c>
      <c r="C33" s="208">
        <f t="shared" ref="C33" si="16">SUM(C34:C35)</f>
        <v>0</v>
      </c>
      <c r="D33" s="208">
        <v>80.546090045354731</v>
      </c>
      <c r="E33" s="201">
        <f>SUM(E34:E35)</f>
        <v>80.548289772883081</v>
      </c>
      <c r="F33" s="201">
        <f>SUM(F34:F35)</f>
        <v>84.388927681981485</v>
      </c>
      <c r="G33" s="259" t="s">
        <v>749</v>
      </c>
      <c r="H33" s="259">
        <f>F33/E33</f>
        <v>1.0476811850372938</v>
      </c>
      <c r="I33" s="201">
        <f>SUM(I34:I35)</f>
        <v>0</v>
      </c>
      <c r="J33" s="201" t="e">
        <f>SUM(J34:J35)</f>
        <v>#REF!</v>
      </c>
      <c r="K33" s="259">
        <f t="shared" si="10"/>
        <v>0</v>
      </c>
      <c r="L33" s="259" t="e">
        <f t="shared" si="3"/>
        <v>#REF!</v>
      </c>
      <c r="M33" s="201" t="e">
        <f>SUM(M34:M35)</f>
        <v>#REF!</v>
      </c>
      <c r="N33" s="201" t="e">
        <f>SUM(N34:N35)</f>
        <v>#REF!</v>
      </c>
      <c r="O33" s="259" t="e">
        <f t="shared" si="11"/>
        <v>#REF!</v>
      </c>
      <c r="P33" s="259" t="e">
        <f t="shared" si="5"/>
        <v>#REF!</v>
      </c>
      <c r="Q33" s="201" t="e">
        <f>SUM(Q34:Q35)</f>
        <v>#REF!</v>
      </c>
      <c r="R33" s="201" t="e">
        <f>SUM(R34:R35)</f>
        <v>#REF!</v>
      </c>
      <c r="S33" s="259" t="e">
        <f t="shared" si="12"/>
        <v>#REF!</v>
      </c>
      <c r="T33" s="259" t="e">
        <f t="shared" si="7"/>
        <v>#REF!</v>
      </c>
      <c r="U33" s="201" t="e">
        <f>SUM(U34:U35)</f>
        <v>#REF!</v>
      </c>
      <c r="V33" s="201" t="e">
        <f>SUM(V34:V35)</f>
        <v>#REF!</v>
      </c>
      <c r="W33" s="259" t="e">
        <f t="shared" si="13"/>
        <v>#REF!</v>
      </c>
      <c r="X33" s="259" t="e">
        <f t="shared" si="9"/>
        <v>#REF!</v>
      </c>
    </row>
    <row r="34" spans="1:27" outlineLevel="1">
      <c r="A34" s="140" t="s">
        <v>621</v>
      </c>
      <c r="B34" s="253" t="s">
        <v>228</v>
      </c>
      <c r="C34" s="272"/>
      <c r="D34" s="271">
        <v>75.638289772883084</v>
      </c>
      <c r="E34" s="271">
        <f>E32*E21</f>
        <v>75.638289772883084</v>
      </c>
      <c r="F34" s="271">
        <f>F32*F21</f>
        <v>79.268927681981481</v>
      </c>
      <c r="G34" s="259" t="s">
        <v>749</v>
      </c>
      <c r="H34" s="259">
        <f>F34/E34</f>
        <v>1.048</v>
      </c>
      <c r="I34" s="271">
        <f>I32*I21</f>
        <v>0</v>
      </c>
      <c r="J34" s="271" t="e">
        <f>J32*J21</f>
        <v>#REF!</v>
      </c>
      <c r="K34" s="259">
        <f t="shared" si="10"/>
        <v>0</v>
      </c>
      <c r="L34" s="259" t="e">
        <f t="shared" si="3"/>
        <v>#REF!</v>
      </c>
      <c r="M34" s="271" t="e">
        <f>M32*M21</f>
        <v>#REF!</v>
      </c>
      <c r="N34" s="271" t="e">
        <f>N32*N21</f>
        <v>#REF!</v>
      </c>
      <c r="O34" s="259" t="e">
        <f t="shared" si="11"/>
        <v>#REF!</v>
      </c>
      <c r="P34" s="259" t="e">
        <f t="shared" si="5"/>
        <v>#REF!</v>
      </c>
      <c r="Q34" s="271" t="e">
        <f>Q32*Q21</f>
        <v>#REF!</v>
      </c>
      <c r="R34" s="271" t="e">
        <f>R32*R21</f>
        <v>#REF!</v>
      </c>
      <c r="S34" s="259" t="e">
        <f t="shared" si="12"/>
        <v>#REF!</v>
      </c>
      <c r="T34" s="259" t="e">
        <f t="shared" si="7"/>
        <v>#REF!</v>
      </c>
      <c r="U34" s="271" t="e">
        <f>U32*U21</f>
        <v>#REF!</v>
      </c>
      <c r="V34" s="271" t="e">
        <f>V32*V21</f>
        <v>#REF!</v>
      </c>
      <c r="W34" s="259" t="e">
        <f t="shared" si="13"/>
        <v>#REF!</v>
      </c>
      <c r="X34" s="259" t="e">
        <f t="shared" si="9"/>
        <v>#REF!</v>
      </c>
    </row>
    <row r="35" spans="1:27" ht="24.75" customHeight="1" outlineLevel="1">
      <c r="A35" s="140" t="s">
        <v>622</v>
      </c>
      <c r="B35" s="254" t="s">
        <v>229</v>
      </c>
      <c r="C35" s="272"/>
      <c r="D35" s="272">
        <v>4.9078002724716399</v>
      </c>
      <c r="E35" s="217">
        <v>4.91</v>
      </c>
      <c r="F35" s="217">
        <v>5.12</v>
      </c>
      <c r="G35" s="259" t="s">
        <v>749</v>
      </c>
      <c r="H35" s="259">
        <f>F35/E35</f>
        <v>1.0427698574338085</v>
      </c>
      <c r="I35" s="272"/>
      <c r="J35" s="272"/>
      <c r="K35" s="259">
        <f t="shared" si="10"/>
        <v>0</v>
      </c>
      <c r="L35" s="259">
        <f t="shared" si="3"/>
        <v>0</v>
      </c>
      <c r="M35" s="272"/>
      <c r="N35" s="272"/>
      <c r="O35" s="259" t="e">
        <f t="shared" si="11"/>
        <v>#DIV/0!</v>
      </c>
      <c r="P35" s="259" t="e">
        <f t="shared" si="5"/>
        <v>#DIV/0!</v>
      </c>
      <c r="Q35" s="272"/>
      <c r="R35" s="272"/>
      <c r="S35" s="259" t="e">
        <f t="shared" si="12"/>
        <v>#DIV/0!</v>
      </c>
      <c r="T35" s="259" t="e">
        <f t="shared" si="7"/>
        <v>#DIV/0!</v>
      </c>
      <c r="U35" s="272"/>
      <c r="V35" s="272"/>
      <c r="W35" s="259" t="e">
        <f t="shared" si="13"/>
        <v>#DIV/0!</v>
      </c>
      <c r="X35" s="259" t="e">
        <f t="shared" si="9"/>
        <v>#DIV/0!</v>
      </c>
      <c r="AA35" s="447"/>
    </row>
    <row r="36" spans="1:27" outlineLevel="1">
      <c r="A36" s="140" t="s">
        <v>164</v>
      </c>
      <c r="B36" s="252" t="s">
        <v>230</v>
      </c>
      <c r="C36" s="208">
        <f t="shared" ref="C36:F36" si="17">SUM(C37:C38)</f>
        <v>0</v>
      </c>
      <c r="D36" s="208">
        <v>170.0471291082539</v>
      </c>
      <c r="E36" s="201" t="e">
        <f t="shared" si="17"/>
        <v>#REF!</v>
      </c>
      <c r="F36" s="201" t="e">
        <f t="shared" si="17"/>
        <v>#REF!</v>
      </c>
      <c r="G36" s="259" t="s">
        <v>749</v>
      </c>
      <c r="H36" s="259" t="e">
        <f>F36/E36</f>
        <v>#REF!</v>
      </c>
      <c r="I36" s="201" t="e">
        <f t="shared" ref="I36" si="18">SUM(I37:I38)</f>
        <v>#REF!</v>
      </c>
      <c r="J36" s="201" t="e">
        <f t="shared" ref="J36" si="19">SUM(J37:J38)</f>
        <v>#REF!</v>
      </c>
      <c r="K36" s="259" t="e">
        <f t="shared" si="10"/>
        <v>#REF!</v>
      </c>
      <c r="L36" s="259" t="e">
        <f t="shared" si="3"/>
        <v>#REF!</v>
      </c>
      <c r="M36" s="201" t="e">
        <f t="shared" ref="M36" si="20">SUM(M37:M38)</f>
        <v>#REF!</v>
      </c>
      <c r="N36" s="201" t="e">
        <f t="shared" ref="N36" si="21">SUM(N37:N38)</f>
        <v>#REF!</v>
      </c>
      <c r="O36" s="259" t="e">
        <f t="shared" si="11"/>
        <v>#REF!</v>
      </c>
      <c r="P36" s="259" t="e">
        <f t="shared" si="5"/>
        <v>#REF!</v>
      </c>
      <c r="Q36" s="201" t="e">
        <f t="shared" ref="Q36:R36" si="22">SUM(Q37:Q38)</f>
        <v>#REF!</v>
      </c>
      <c r="R36" s="201" t="e">
        <f t="shared" si="22"/>
        <v>#REF!</v>
      </c>
      <c r="S36" s="259" t="e">
        <f t="shared" si="12"/>
        <v>#REF!</v>
      </c>
      <c r="T36" s="259" t="e">
        <f t="shared" si="7"/>
        <v>#REF!</v>
      </c>
      <c r="U36" s="201" t="e">
        <f t="shared" ref="U36:V36" si="23">SUM(U37:U38)</f>
        <v>#REF!</v>
      </c>
      <c r="V36" s="201" t="e">
        <f t="shared" si="23"/>
        <v>#REF!</v>
      </c>
      <c r="W36" s="259" t="e">
        <f t="shared" si="13"/>
        <v>#REF!</v>
      </c>
      <c r="X36" s="259" t="e">
        <f t="shared" si="9"/>
        <v>#REF!</v>
      </c>
    </row>
    <row r="37" spans="1:27" outlineLevel="1">
      <c r="A37" s="140" t="s">
        <v>623</v>
      </c>
      <c r="B37" s="253" t="s">
        <v>228</v>
      </c>
      <c r="C37" s="272"/>
      <c r="D37" s="271">
        <v>170.0471291082539</v>
      </c>
      <c r="E37" s="271" t="e">
        <f>E32*E23</f>
        <v>#REF!</v>
      </c>
      <c r="F37" s="271" t="e">
        <f>F32*F23</f>
        <v>#REF!</v>
      </c>
      <c r="G37" s="259" t="s">
        <v>749</v>
      </c>
      <c r="H37" s="259" t="e">
        <f>F37/E37</f>
        <v>#REF!</v>
      </c>
      <c r="I37" s="271" t="e">
        <f>I32*I23</f>
        <v>#REF!</v>
      </c>
      <c r="J37" s="271" t="e">
        <f>J32*J23</f>
        <v>#REF!</v>
      </c>
      <c r="K37" s="259" t="e">
        <f t="shared" si="10"/>
        <v>#REF!</v>
      </c>
      <c r="L37" s="259" t="e">
        <f t="shared" si="3"/>
        <v>#REF!</v>
      </c>
      <c r="M37" s="271" t="e">
        <f>M32*M23</f>
        <v>#REF!</v>
      </c>
      <c r="N37" s="271" t="e">
        <f>N32*N23</f>
        <v>#REF!</v>
      </c>
      <c r="O37" s="259" t="e">
        <f t="shared" si="11"/>
        <v>#REF!</v>
      </c>
      <c r="P37" s="259" t="e">
        <f t="shared" si="5"/>
        <v>#REF!</v>
      </c>
      <c r="Q37" s="271" t="e">
        <f>Q32*Q23</f>
        <v>#REF!</v>
      </c>
      <c r="R37" s="271" t="e">
        <f>R32*R23</f>
        <v>#REF!</v>
      </c>
      <c r="S37" s="259" t="e">
        <f t="shared" si="12"/>
        <v>#REF!</v>
      </c>
      <c r="T37" s="259" t="e">
        <f t="shared" si="7"/>
        <v>#REF!</v>
      </c>
      <c r="U37" s="271" t="e">
        <f>U32*U23</f>
        <v>#REF!</v>
      </c>
      <c r="V37" s="271" t="e">
        <f>V32*V23</f>
        <v>#REF!</v>
      </c>
      <c r="W37" s="259" t="e">
        <f t="shared" si="13"/>
        <v>#REF!</v>
      </c>
      <c r="X37" s="259" t="e">
        <f t="shared" si="9"/>
        <v>#REF!</v>
      </c>
    </row>
    <row r="38" spans="1:27" ht="25.5" outlineLevel="1">
      <c r="A38" s="140" t="s">
        <v>624</v>
      </c>
      <c r="B38" s="254" t="s">
        <v>229</v>
      </c>
      <c r="C38" s="272"/>
      <c r="D38" s="272"/>
      <c r="E38" s="217"/>
      <c r="F38" s="217"/>
      <c r="G38" s="259" t="s">
        <v>749</v>
      </c>
      <c r="H38" s="259" t="s">
        <v>749</v>
      </c>
      <c r="I38" s="272"/>
      <c r="J38" s="272"/>
      <c r="K38" s="259" t="e">
        <f t="shared" si="10"/>
        <v>#DIV/0!</v>
      </c>
      <c r="L38" s="259" t="e">
        <f t="shared" si="3"/>
        <v>#DIV/0!</v>
      </c>
      <c r="M38" s="272"/>
      <c r="N38" s="272"/>
      <c r="O38" s="259" t="e">
        <f t="shared" si="11"/>
        <v>#DIV/0!</v>
      </c>
      <c r="P38" s="259" t="e">
        <f t="shared" si="5"/>
        <v>#DIV/0!</v>
      </c>
      <c r="Q38" s="272"/>
      <c r="R38" s="272"/>
      <c r="S38" s="259" t="e">
        <f t="shared" si="12"/>
        <v>#DIV/0!</v>
      </c>
      <c r="T38" s="259" t="e">
        <f t="shared" si="7"/>
        <v>#DIV/0!</v>
      </c>
      <c r="U38" s="272"/>
      <c r="V38" s="272"/>
      <c r="W38" s="259" t="e">
        <f t="shared" si="13"/>
        <v>#DIV/0!</v>
      </c>
      <c r="X38" s="259" t="e">
        <f t="shared" si="9"/>
        <v>#DIV/0!</v>
      </c>
    </row>
    <row r="39" spans="1:27" hidden="1" outlineLevel="1">
      <c r="A39" s="140" t="s">
        <v>620</v>
      </c>
      <c r="B39" s="252" t="s">
        <v>232</v>
      </c>
      <c r="C39" s="208">
        <f t="shared" ref="C39" si="24">SUM(C40:C41)</f>
        <v>0</v>
      </c>
      <c r="D39" s="208">
        <v>170.0471291082539</v>
      </c>
      <c r="E39" s="201" t="e">
        <f t="shared" ref="E39" si="25">SUM(E40:E41)</f>
        <v>#REF!</v>
      </c>
      <c r="F39" s="201" t="e">
        <f t="shared" ref="F39" si="26">SUM(F40:F41)</f>
        <v>#REF!</v>
      </c>
      <c r="G39" s="259" t="s">
        <v>749</v>
      </c>
      <c r="H39" s="259" t="s">
        <v>749</v>
      </c>
      <c r="I39" s="201" t="e">
        <f t="shared" ref="I39" si="27">SUM(I40:I41)</f>
        <v>#REF!</v>
      </c>
      <c r="J39" s="201" t="e">
        <f t="shared" ref="J39" si="28">SUM(J40:J41)</f>
        <v>#REF!</v>
      </c>
      <c r="K39" s="259" t="e">
        <f t="shared" si="10"/>
        <v>#REF!</v>
      </c>
      <c r="L39" s="259" t="e">
        <f t="shared" si="3"/>
        <v>#REF!</v>
      </c>
      <c r="M39" s="201" t="e">
        <f t="shared" ref="M39" si="29">SUM(M40:M41)</f>
        <v>#REF!</v>
      </c>
      <c r="N39" s="201" t="e">
        <f t="shared" ref="N39" si="30">SUM(N40:N41)</f>
        <v>#REF!</v>
      </c>
      <c r="O39" s="259" t="e">
        <f t="shared" si="11"/>
        <v>#REF!</v>
      </c>
      <c r="P39" s="259" t="e">
        <f t="shared" si="5"/>
        <v>#REF!</v>
      </c>
      <c r="Q39" s="201" t="e">
        <f t="shared" ref="Q39:R39" si="31">SUM(Q40:Q41)</f>
        <v>#REF!</v>
      </c>
      <c r="R39" s="201" t="e">
        <f t="shared" si="31"/>
        <v>#REF!</v>
      </c>
      <c r="S39" s="259" t="e">
        <f t="shared" si="12"/>
        <v>#REF!</v>
      </c>
      <c r="T39" s="259" t="e">
        <f t="shared" si="7"/>
        <v>#REF!</v>
      </c>
      <c r="U39" s="201" t="e">
        <f t="shared" ref="U39:V39" si="32">SUM(U40:U41)</f>
        <v>#REF!</v>
      </c>
      <c r="V39" s="201" t="e">
        <f t="shared" si="32"/>
        <v>#REF!</v>
      </c>
      <c r="W39" s="259" t="e">
        <f t="shared" si="13"/>
        <v>#REF!</v>
      </c>
      <c r="X39" s="259" t="e">
        <f t="shared" si="9"/>
        <v>#REF!</v>
      </c>
    </row>
    <row r="40" spans="1:27" hidden="1" outlineLevel="1">
      <c r="A40" s="140" t="s">
        <v>625</v>
      </c>
      <c r="B40" s="253" t="s">
        <v>228</v>
      </c>
      <c r="C40" s="272"/>
      <c r="D40" s="271">
        <v>170.0471291082539</v>
      </c>
      <c r="E40" s="271" t="e">
        <f>E32*E25</f>
        <v>#REF!</v>
      </c>
      <c r="F40" s="271" t="e">
        <f>F32*F25</f>
        <v>#REF!</v>
      </c>
      <c r="G40" s="259" t="s">
        <v>749</v>
      </c>
      <c r="H40" s="259" t="s">
        <v>749</v>
      </c>
      <c r="I40" s="271" t="e">
        <f>I32*I25</f>
        <v>#REF!</v>
      </c>
      <c r="J40" s="271" t="e">
        <f>J32*J25</f>
        <v>#REF!</v>
      </c>
      <c r="K40" s="259" t="e">
        <f t="shared" si="10"/>
        <v>#REF!</v>
      </c>
      <c r="L40" s="259" t="e">
        <f t="shared" si="3"/>
        <v>#REF!</v>
      </c>
      <c r="M40" s="271" t="e">
        <f>M32*M25</f>
        <v>#REF!</v>
      </c>
      <c r="N40" s="271" t="e">
        <f>N32*N25</f>
        <v>#REF!</v>
      </c>
      <c r="O40" s="259" t="e">
        <f t="shared" si="11"/>
        <v>#REF!</v>
      </c>
      <c r="P40" s="259" t="e">
        <f t="shared" si="5"/>
        <v>#REF!</v>
      </c>
      <c r="Q40" s="271" t="e">
        <f>Q32*Q25</f>
        <v>#REF!</v>
      </c>
      <c r="R40" s="271" t="e">
        <f>R32*R25</f>
        <v>#REF!</v>
      </c>
      <c r="S40" s="259" t="e">
        <f t="shared" si="12"/>
        <v>#REF!</v>
      </c>
      <c r="T40" s="259" t="e">
        <f t="shared" si="7"/>
        <v>#REF!</v>
      </c>
      <c r="U40" s="271" t="e">
        <f>U32*U25</f>
        <v>#REF!</v>
      </c>
      <c r="V40" s="271" t="e">
        <f>V32*V25</f>
        <v>#REF!</v>
      </c>
      <c r="W40" s="259" t="e">
        <f t="shared" si="13"/>
        <v>#REF!</v>
      </c>
      <c r="X40" s="259" t="e">
        <f t="shared" si="9"/>
        <v>#REF!</v>
      </c>
    </row>
    <row r="41" spans="1:27" ht="25.5" hidden="1" outlineLevel="1">
      <c r="A41" s="140" t="s">
        <v>626</v>
      </c>
      <c r="B41" s="254" t="s">
        <v>229</v>
      </c>
      <c r="C41" s="272"/>
      <c r="D41" s="272"/>
      <c r="E41" s="272">
        <f>E38</f>
        <v>0</v>
      </c>
      <c r="F41" s="272">
        <f>F38</f>
        <v>0</v>
      </c>
      <c r="G41" s="259" t="s">
        <v>749</v>
      </c>
      <c r="H41" s="259" t="s">
        <v>749</v>
      </c>
      <c r="I41" s="272"/>
      <c r="J41" s="272"/>
      <c r="K41" s="259" t="e">
        <f t="shared" si="10"/>
        <v>#DIV/0!</v>
      </c>
      <c r="L41" s="259" t="e">
        <f t="shared" si="3"/>
        <v>#DIV/0!</v>
      </c>
      <c r="M41" s="272"/>
      <c r="N41" s="272"/>
      <c r="O41" s="259" t="e">
        <f t="shared" si="11"/>
        <v>#DIV/0!</v>
      </c>
      <c r="P41" s="259" t="e">
        <f t="shared" si="5"/>
        <v>#DIV/0!</v>
      </c>
      <c r="Q41" s="272"/>
      <c r="R41" s="272"/>
      <c r="S41" s="259" t="e">
        <f t="shared" si="12"/>
        <v>#DIV/0!</v>
      </c>
      <c r="T41" s="259" t="e">
        <f t="shared" si="7"/>
        <v>#DIV/0!</v>
      </c>
      <c r="U41" s="272"/>
      <c r="V41" s="272"/>
      <c r="W41" s="259" t="e">
        <f t="shared" si="13"/>
        <v>#DIV/0!</v>
      </c>
      <c r="X41" s="259" t="e">
        <f t="shared" si="9"/>
        <v>#DIV/0!</v>
      </c>
    </row>
    <row r="42" spans="1:27" ht="27" outlineLevel="1">
      <c r="A42" s="140" t="s">
        <v>41</v>
      </c>
      <c r="B42" s="250" t="s">
        <v>235</v>
      </c>
      <c r="C42" s="272"/>
      <c r="D42" s="374"/>
      <c r="E42" s="272"/>
      <c r="F42" s="272"/>
      <c r="G42" s="259"/>
      <c r="H42" s="259"/>
      <c r="I42" s="272"/>
      <c r="J42" s="272"/>
      <c r="K42" s="259" t="e">
        <f t="shared" si="10"/>
        <v>#DIV/0!</v>
      </c>
      <c r="L42" s="259" t="e">
        <f t="shared" si="3"/>
        <v>#DIV/0!</v>
      </c>
      <c r="M42" s="272"/>
      <c r="N42" s="272"/>
      <c r="O42" s="259" t="e">
        <f t="shared" si="11"/>
        <v>#DIV/0!</v>
      </c>
      <c r="P42" s="259" t="e">
        <f t="shared" si="5"/>
        <v>#DIV/0!</v>
      </c>
      <c r="Q42" s="272"/>
      <c r="R42" s="272"/>
      <c r="S42" s="259" t="e">
        <f t="shared" si="12"/>
        <v>#DIV/0!</v>
      </c>
      <c r="T42" s="259" t="e">
        <f t="shared" si="7"/>
        <v>#DIV/0!</v>
      </c>
      <c r="U42" s="272"/>
      <c r="V42" s="272"/>
      <c r="W42" s="259" t="e">
        <f t="shared" si="13"/>
        <v>#DIV/0!</v>
      </c>
      <c r="X42" s="259" t="e">
        <f t="shared" si="9"/>
        <v>#DIV/0!</v>
      </c>
    </row>
    <row r="43" spans="1:27" ht="32.25" customHeight="1" outlineLevel="1">
      <c r="A43" s="140" t="s">
        <v>167</v>
      </c>
      <c r="B43" s="246" t="s">
        <v>237</v>
      </c>
      <c r="C43" s="272"/>
      <c r="D43" s="375">
        <v>3.2844136338809685E-2</v>
      </c>
      <c r="E43" s="433">
        <v>3.2800000000000003E-2</v>
      </c>
      <c r="F43" s="433">
        <f>E43</f>
        <v>3.2800000000000003E-2</v>
      </c>
      <c r="G43" s="259" t="s">
        <v>749</v>
      </c>
      <c r="H43" s="259" t="s">
        <v>749</v>
      </c>
      <c r="I43" s="272"/>
      <c r="J43" s="272"/>
      <c r="K43" s="259">
        <f t="shared" si="10"/>
        <v>0</v>
      </c>
      <c r="L43" s="259">
        <f t="shared" si="3"/>
        <v>0</v>
      </c>
      <c r="M43" s="272"/>
      <c r="N43" s="272"/>
      <c r="O43" s="259" t="e">
        <f t="shared" si="11"/>
        <v>#DIV/0!</v>
      </c>
      <c r="P43" s="259" t="e">
        <f t="shared" si="5"/>
        <v>#DIV/0!</v>
      </c>
      <c r="Q43" s="272"/>
      <c r="R43" s="272"/>
      <c r="S43" s="259" t="e">
        <f t="shared" si="12"/>
        <v>#DIV/0!</v>
      </c>
      <c r="T43" s="259" t="e">
        <f t="shared" si="7"/>
        <v>#DIV/0!</v>
      </c>
      <c r="U43" s="272"/>
      <c r="V43" s="272"/>
      <c r="W43" s="259" t="e">
        <f t="shared" si="13"/>
        <v>#DIV/0!</v>
      </c>
      <c r="X43" s="259" t="e">
        <f t="shared" si="9"/>
        <v>#DIV/0!</v>
      </c>
    </row>
    <row r="44" spans="1:27" ht="28.5" outlineLevel="1">
      <c r="A44" s="140" t="s">
        <v>168</v>
      </c>
      <c r="B44" s="246" t="s">
        <v>239</v>
      </c>
      <c r="C44" s="272">
        <f>C43*C21</f>
        <v>0</v>
      </c>
      <c r="D44" s="272">
        <v>49.685486034699323</v>
      </c>
      <c r="E44" s="446">
        <f>E43*E21</f>
        <v>49.618718091011303</v>
      </c>
      <c r="F44" s="271">
        <f>F43*F21</f>
        <v>52.00041655937985</v>
      </c>
      <c r="G44" s="259" t="s">
        <v>749</v>
      </c>
      <c r="H44" s="259">
        <f>F44/E44</f>
        <v>1.048</v>
      </c>
      <c r="I44" s="271">
        <f>I43*I21</f>
        <v>0</v>
      </c>
      <c r="J44" s="271" t="e">
        <f>J43*J21</f>
        <v>#REF!</v>
      </c>
      <c r="K44" s="259">
        <f t="shared" si="10"/>
        <v>0</v>
      </c>
      <c r="L44" s="259" t="e">
        <f t="shared" si="3"/>
        <v>#REF!</v>
      </c>
      <c r="M44" s="271" t="e">
        <f>M43*M21</f>
        <v>#REF!</v>
      </c>
      <c r="N44" s="271" t="e">
        <f>N43*N21</f>
        <v>#REF!</v>
      </c>
      <c r="O44" s="259" t="e">
        <f t="shared" si="11"/>
        <v>#REF!</v>
      </c>
      <c r="P44" s="259" t="e">
        <f t="shared" si="5"/>
        <v>#REF!</v>
      </c>
      <c r="Q44" s="271" t="e">
        <f>Q43*Q21</f>
        <v>#REF!</v>
      </c>
      <c r="R44" s="271" t="e">
        <f>R43*R21</f>
        <v>#REF!</v>
      </c>
      <c r="S44" s="259" t="e">
        <f t="shared" si="12"/>
        <v>#REF!</v>
      </c>
      <c r="T44" s="259" t="e">
        <f t="shared" si="7"/>
        <v>#REF!</v>
      </c>
      <c r="U44" s="271" t="e">
        <f>U43*U21</f>
        <v>#REF!</v>
      </c>
      <c r="V44" s="271" t="e">
        <f>V43*V21</f>
        <v>#REF!</v>
      </c>
      <c r="W44" s="259" t="e">
        <f t="shared" si="13"/>
        <v>#REF!</v>
      </c>
      <c r="X44" s="259" t="e">
        <f t="shared" si="9"/>
        <v>#REF!</v>
      </c>
    </row>
    <row r="45" spans="1:27" ht="27" outlineLevel="1">
      <c r="A45" s="140" t="s">
        <v>236</v>
      </c>
      <c r="B45" s="250" t="s">
        <v>240</v>
      </c>
      <c r="C45" s="272"/>
      <c r="D45" s="272"/>
      <c r="E45" s="272"/>
      <c r="F45" s="272"/>
      <c r="G45" s="259"/>
      <c r="H45" s="259"/>
      <c r="I45" s="272"/>
      <c r="J45" s="272"/>
      <c r="K45" s="259" t="e">
        <f t="shared" si="10"/>
        <v>#DIV/0!</v>
      </c>
      <c r="L45" s="259" t="e">
        <f t="shared" si="3"/>
        <v>#DIV/0!</v>
      </c>
      <c r="M45" s="272"/>
      <c r="N45" s="272"/>
      <c r="O45" s="259" t="e">
        <f t="shared" si="11"/>
        <v>#DIV/0!</v>
      </c>
      <c r="P45" s="259" t="e">
        <f t="shared" si="5"/>
        <v>#DIV/0!</v>
      </c>
      <c r="Q45" s="272"/>
      <c r="R45" s="272"/>
      <c r="S45" s="259" t="e">
        <f t="shared" si="12"/>
        <v>#DIV/0!</v>
      </c>
      <c r="T45" s="259" t="e">
        <f t="shared" si="7"/>
        <v>#DIV/0!</v>
      </c>
      <c r="U45" s="272"/>
      <c r="V45" s="272"/>
      <c r="W45" s="259" t="e">
        <f t="shared" si="13"/>
        <v>#DIV/0!</v>
      </c>
      <c r="X45" s="259" t="e">
        <f t="shared" si="9"/>
        <v>#DIV/0!</v>
      </c>
    </row>
    <row r="46" spans="1:27" ht="25.5" outlineLevel="1">
      <c r="A46" s="140" t="s">
        <v>627</v>
      </c>
      <c r="B46" s="255" t="s">
        <v>242</v>
      </c>
      <c r="C46" s="272"/>
      <c r="D46" s="272"/>
      <c r="E46" s="272"/>
      <c r="F46" s="272"/>
      <c r="G46" s="259"/>
      <c r="H46" s="259"/>
      <c r="I46" s="272"/>
      <c r="J46" s="272"/>
      <c r="K46" s="259" t="e">
        <f t="shared" si="10"/>
        <v>#DIV/0!</v>
      </c>
      <c r="L46" s="259" t="e">
        <f t="shared" si="3"/>
        <v>#DIV/0!</v>
      </c>
      <c r="M46" s="272"/>
      <c r="N46" s="272"/>
      <c r="O46" s="259" t="e">
        <f t="shared" si="11"/>
        <v>#DIV/0!</v>
      </c>
      <c r="P46" s="259" t="e">
        <f t="shared" si="5"/>
        <v>#DIV/0!</v>
      </c>
      <c r="Q46" s="272"/>
      <c r="R46" s="272"/>
      <c r="S46" s="259" t="e">
        <f t="shared" si="12"/>
        <v>#DIV/0!</v>
      </c>
      <c r="T46" s="259" t="e">
        <f t="shared" si="7"/>
        <v>#DIV/0!</v>
      </c>
      <c r="U46" s="272"/>
      <c r="V46" s="272"/>
      <c r="W46" s="259" t="e">
        <f t="shared" si="13"/>
        <v>#DIV/0!</v>
      </c>
      <c r="X46" s="259" t="e">
        <f t="shared" si="9"/>
        <v>#DIV/0!</v>
      </c>
    </row>
    <row r="47" spans="1:27" outlineLevel="1">
      <c r="A47" s="140" t="s">
        <v>628</v>
      </c>
      <c r="B47" s="248" t="s">
        <v>244</v>
      </c>
      <c r="C47" s="272"/>
      <c r="D47" s="272"/>
      <c r="E47" s="272"/>
      <c r="F47" s="272"/>
      <c r="G47" s="259"/>
      <c r="H47" s="259"/>
      <c r="I47" s="272"/>
      <c r="J47" s="272"/>
      <c r="K47" s="259" t="e">
        <f t="shared" si="10"/>
        <v>#DIV/0!</v>
      </c>
      <c r="L47" s="259" t="e">
        <f t="shared" si="3"/>
        <v>#DIV/0!</v>
      </c>
      <c r="M47" s="272"/>
      <c r="N47" s="272"/>
      <c r="O47" s="259" t="e">
        <f t="shared" si="11"/>
        <v>#DIV/0!</v>
      </c>
      <c r="P47" s="259" t="e">
        <f t="shared" si="5"/>
        <v>#DIV/0!</v>
      </c>
      <c r="Q47" s="272"/>
      <c r="R47" s="272"/>
      <c r="S47" s="259" t="e">
        <f t="shared" si="12"/>
        <v>#DIV/0!</v>
      </c>
      <c r="T47" s="259" t="e">
        <f t="shared" si="7"/>
        <v>#DIV/0!</v>
      </c>
      <c r="U47" s="272"/>
      <c r="V47" s="272"/>
      <c r="W47" s="259" t="e">
        <f t="shared" si="13"/>
        <v>#DIV/0!</v>
      </c>
      <c r="X47" s="259" t="e">
        <f t="shared" si="9"/>
        <v>#DIV/0!</v>
      </c>
    </row>
    <row r="48" spans="1:27" ht="15.75" outlineLevel="1">
      <c r="A48" s="140" t="s">
        <v>630</v>
      </c>
      <c r="B48" s="256" t="s">
        <v>246</v>
      </c>
      <c r="C48" s="272"/>
      <c r="D48" s="272">
        <v>3.26</v>
      </c>
      <c r="E48" s="377">
        <f>D48</f>
        <v>3.26</v>
      </c>
      <c r="F48" s="377">
        <f>E48</f>
        <v>3.26</v>
      </c>
      <c r="G48" s="259" t="s">
        <v>749</v>
      </c>
      <c r="H48" s="259" t="s">
        <v>749</v>
      </c>
      <c r="I48" s="272"/>
      <c r="J48" s="272"/>
      <c r="K48" s="259">
        <f t="shared" si="10"/>
        <v>0</v>
      </c>
      <c r="L48" s="259">
        <f t="shared" si="3"/>
        <v>0</v>
      </c>
      <c r="M48" s="272"/>
      <c r="N48" s="272"/>
      <c r="O48" s="259" t="e">
        <f t="shared" si="11"/>
        <v>#DIV/0!</v>
      </c>
      <c r="P48" s="259" t="e">
        <f t="shared" si="5"/>
        <v>#DIV/0!</v>
      </c>
      <c r="Q48" s="272"/>
      <c r="R48" s="272"/>
      <c r="S48" s="259" t="e">
        <f t="shared" si="12"/>
        <v>#DIV/0!</v>
      </c>
      <c r="T48" s="259" t="e">
        <f t="shared" si="7"/>
        <v>#DIV/0!</v>
      </c>
      <c r="U48" s="272"/>
      <c r="V48" s="272"/>
      <c r="W48" s="259" t="e">
        <f t="shared" si="13"/>
        <v>#DIV/0!</v>
      </c>
      <c r="X48" s="259" t="e">
        <f t="shared" si="9"/>
        <v>#DIV/0!</v>
      </c>
    </row>
    <row r="49" spans="1:24" ht="28.5" hidden="1" outlineLevel="1">
      <c r="A49" s="140" t="s">
        <v>629</v>
      </c>
      <c r="B49" s="256" t="s">
        <v>248</v>
      </c>
      <c r="C49" s="272"/>
      <c r="D49" s="373">
        <v>1.7000000000000001E-2</v>
      </c>
      <c r="E49" s="272"/>
      <c r="F49" s="272"/>
      <c r="G49" s="259" t="s">
        <v>749</v>
      </c>
      <c r="H49" s="259" t="s">
        <v>749</v>
      </c>
      <c r="I49" s="272"/>
      <c r="J49" s="272"/>
      <c r="K49" s="259" t="e">
        <f t="shared" si="10"/>
        <v>#DIV/0!</v>
      </c>
      <c r="L49" s="259" t="e">
        <f t="shared" si="3"/>
        <v>#DIV/0!</v>
      </c>
      <c r="M49" s="272"/>
      <c r="N49" s="272"/>
      <c r="O49" s="259" t="e">
        <f t="shared" si="11"/>
        <v>#DIV/0!</v>
      </c>
      <c r="P49" s="259" t="e">
        <f t="shared" si="5"/>
        <v>#DIV/0!</v>
      </c>
      <c r="Q49" s="272"/>
      <c r="R49" s="272"/>
      <c r="S49" s="259" t="e">
        <f t="shared" si="12"/>
        <v>#DIV/0!</v>
      </c>
      <c r="T49" s="259" t="e">
        <f t="shared" si="7"/>
        <v>#DIV/0!</v>
      </c>
      <c r="U49" s="272"/>
      <c r="V49" s="272"/>
      <c r="W49" s="259" t="e">
        <f t="shared" si="13"/>
        <v>#DIV/0!</v>
      </c>
      <c r="X49" s="259" t="e">
        <f t="shared" si="9"/>
        <v>#DIV/0!</v>
      </c>
    </row>
    <row r="50" spans="1:24" outlineLevel="1">
      <c r="A50" s="140" t="s">
        <v>631</v>
      </c>
      <c r="B50" s="248" t="s">
        <v>250</v>
      </c>
      <c r="C50" s="272"/>
      <c r="D50" s="272"/>
      <c r="E50" s="272"/>
      <c r="F50" s="272"/>
      <c r="G50" s="259"/>
      <c r="H50" s="259"/>
      <c r="I50" s="272"/>
      <c r="J50" s="272"/>
      <c r="K50" s="259" t="e">
        <f t="shared" si="10"/>
        <v>#DIV/0!</v>
      </c>
      <c r="L50" s="259" t="e">
        <f t="shared" si="3"/>
        <v>#DIV/0!</v>
      </c>
      <c r="M50" s="272"/>
      <c r="N50" s="272"/>
      <c r="O50" s="259" t="e">
        <f t="shared" si="11"/>
        <v>#DIV/0!</v>
      </c>
      <c r="P50" s="259" t="e">
        <f t="shared" si="5"/>
        <v>#DIV/0!</v>
      </c>
      <c r="Q50" s="272"/>
      <c r="R50" s="272"/>
      <c r="S50" s="259" t="e">
        <f t="shared" si="12"/>
        <v>#DIV/0!</v>
      </c>
      <c r="T50" s="259" t="e">
        <f t="shared" si="7"/>
        <v>#DIV/0!</v>
      </c>
      <c r="U50" s="272"/>
      <c r="V50" s="272"/>
      <c r="W50" s="259" t="e">
        <f t="shared" si="13"/>
        <v>#DIV/0!</v>
      </c>
      <c r="X50" s="259" t="e">
        <f t="shared" si="9"/>
        <v>#DIV/0!</v>
      </c>
    </row>
    <row r="51" spans="1:24" outlineLevel="1">
      <c r="A51" s="140" t="s">
        <v>632</v>
      </c>
      <c r="B51" s="256" t="s">
        <v>252</v>
      </c>
      <c r="C51" s="272"/>
      <c r="D51" s="271">
        <v>246.58082465959885</v>
      </c>
      <c r="E51" s="271">
        <f>E48*$E$34</f>
        <v>246.58082465959885</v>
      </c>
      <c r="F51" s="271">
        <f>F48*$F$34</f>
        <v>258.41670424325963</v>
      </c>
      <c r="G51" s="259" t="s">
        <v>749</v>
      </c>
      <c r="H51" s="259">
        <f>F51/E51</f>
        <v>1.0480000000000003</v>
      </c>
      <c r="I51" s="271">
        <f>I48*$I$34</f>
        <v>0</v>
      </c>
      <c r="J51" s="271" t="e">
        <f>J48*$J$34</f>
        <v>#REF!</v>
      </c>
      <c r="K51" s="259">
        <f t="shared" si="10"/>
        <v>0</v>
      </c>
      <c r="L51" s="259" t="e">
        <f t="shared" si="3"/>
        <v>#REF!</v>
      </c>
      <c r="M51" s="271" t="e">
        <f>M48*$M$34</f>
        <v>#REF!</v>
      </c>
      <c r="N51" s="271" t="e">
        <f>N48*$N$34</f>
        <v>#REF!</v>
      </c>
      <c r="O51" s="259" t="e">
        <f t="shared" si="11"/>
        <v>#REF!</v>
      </c>
      <c r="P51" s="259" t="e">
        <f t="shared" si="5"/>
        <v>#REF!</v>
      </c>
      <c r="Q51" s="271" t="e">
        <f>Q48*$M$34</f>
        <v>#REF!</v>
      </c>
      <c r="R51" s="271" t="e">
        <f>R48*$N$34</f>
        <v>#REF!</v>
      </c>
      <c r="S51" s="259" t="e">
        <f t="shared" si="12"/>
        <v>#REF!</v>
      </c>
      <c r="T51" s="259" t="e">
        <f t="shared" si="7"/>
        <v>#REF!</v>
      </c>
      <c r="U51" s="271" t="e">
        <f>U48*$M$34</f>
        <v>#REF!</v>
      </c>
      <c r="V51" s="271" t="e">
        <f>V48*$N$34</f>
        <v>#REF!</v>
      </c>
      <c r="W51" s="259" t="e">
        <f t="shared" si="13"/>
        <v>#REF!</v>
      </c>
      <c r="X51" s="259" t="e">
        <f t="shared" si="9"/>
        <v>#REF!</v>
      </c>
    </row>
    <row r="52" spans="1:24" ht="28.5" hidden="1" outlineLevel="1">
      <c r="A52" s="140" t="s">
        <v>633</v>
      </c>
      <c r="B52" s="256" t="s">
        <v>254</v>
      </c>
      <c r="C52" s="272"/>
      <c r="D52" s="271">
        <v>1.2858509261390125</v>
      </c>
      <c r="E52" s="271"/>
      <c r="F52" s="271"/>
      <c r="G52" s="259" t="s">
        <v>749</v>
      </c>
      <c r="H52" s="259" t="s">
        <v>749</v>
      </c>
      <c r="I52" s="271">
        <f>I49*$I$34</f>
        <v>0</v>
      </c>
      <c r="J52" s="271" t="e">
        <f>J49*$J$34</f>
        <v>#REF!</v>
      </c>
      <c r="K52" s="259" t="e">
        <f t="shared" si="10"/>
        <v>#DIV/0!</v>
      </c>
      <c r="L52" s="259" t="e">
        <f t="shared" si="3"/>
        <v>#REF!</v>
      </c>
      <c r="M52" s="271" t="e">
        <f>M49*$M$34</f>
        <v>#REF!</v>
      </c>
      <c r="N52" s="271" t="e">
        <f>N49*$N$34</f>
        <v>#REF!</v>
      </c>
      <c r="O52" s="259" t="e">
        <f t="shared" si="11"/>
        <v>#REF!</v>
      </c>
      <c r="P52" s="259" t="e">
        <f t="shared" si="5"/>
        <v>#REF!</v>
      </c>
      <c r="Q52" s="271" t="e">
        <f>Q49*$M$34</f>
        <v>#REF!</v>
      </c>
      <c r="R52" s="271" t="e">
        <f>R49*$N$34</f>
        <v>#REF!</v>
      </c>
      <c r="S52" s="259" t="e">
        <f t="shared" si="12"/>
        <v>#REF!</v>
      </c>
      <c r="T52" s="259" t="e">
        <f t="shared" si="7"/>
        <v>#REF!</v>
      </c>
      <c r="U52" s="271" t="e">
        <f>U49*$M$34</f>
        <v>#REF!</v>
      </c>
      <c r="V52" s="271" t="e">
        <f>V49*$N$34</f>
        <v>#REF!</v>
      </c>
      <c r="W52" s="259" t="e">
        <f t="shared" si="13"/>
        <v>#REF!</v>
      </c>
      <c r="X52" s="259" t="e">
        <f t="shared" si="9"/>
        <v>#REF!</v>
      </c>
    </row>
    <row r="53" spans="1:24" ht="25.5" collapsed="1">
      <c r="A53" s="140" t="s">
        <v>634</v>
      </c>
      <c r="B53" s="255" t="s">
        <v>994</v>
      </c>
      <c r="C53" s="272"/>
      <c r="D53" s="272"/>
      <c r="E53" s="272"/>
      <c r="F53" s="272"/>
      <c r="G53" s="259"/>
      <c r="H53" s="259"/>
      <c r="I53" s="272"/>
      <c r="J53" s="272"/>
      <c r="K53" s="259" t="e">
        <f t="shared" si="10"/>
        <v>#DIV/0!</v>
      </c>
      <c r="L53" s="259" t="e">
        <f t="shared" si="3"/>
        <v>#DIV/0!</v>
      </c>
      <c r="M53" s="272"/>
      <c r="N53" s="272"/>
      <c r="O53" s="259" t="e">
        <f t="shared" si="11"/>
        <v>#DIV/0!</v>
      </c>
      <c r="P53" s="259" t="e">
        <f t="shared" si="5"/>
        <v>#DIV/0!</v>
      </c>
      <c r="Q53" s="272"/>
      <c r="R53" s="272"/>
      <c r="S53" s="259" t="e">
        <f t="shared" si="12"/>
        <v>#DIV/0!</v>
      </c>
      <c r="T53" s="259" t="e">
        <f t="shared" si="7"/>
        <v>#DIV/0!</v>
      </c>
      <c r="U53" s="272"/>
      <c r="V53" s="272"/>
      <c r="W53" s="259" t="e">
        <f t="shared" si="13"/>
        <v>#DIV/0!</v>
      </c>
      <c r="X53" s="259" t="e">
        <f t="shared" si="9"/>
        <v>#DIV/0!</v>
      </c>
    </row>
    <row r="54" spans="1:24">
      <c r="A54" s="140" t="s">
        <v>635</v>
      </c>
      <c r="B54" s="248" t="s">
        <v>244</v>
      </c>
      <c r="C54" s="272"/>
      <c r="D54" s="272"/>
      <c r="E54" s="272"/>
      <c r="F54" s="272"/>
      <c r="G54" s="259"/>
      <c r="H54" s="259"/>
      <c r="I54" s="272"/>
      <c r="J54" s="272"/>
      <c r="K54" s="259" t="e">
        <f t="shared" si="10"/>
        <v>#DIV/0!</v>
      </c>
      <c r="L54" s="259" t="e">
        <f t="shared" si="3"/>
        <v>#DIV/0!</v>
      </c>
      <c r="M54" s="272"/>
      <c r="N54" s="272"/>
      <c r="O54" s="259" t="e">
        <f t="shared" si="11"/>
        <v>#DIV/0!</v>
      </c>
      <c r="P54" s="259" t="e">
        <f t="shared" si="5"/>
        <v>#DIV/0!</v>
      </c>
      <c r="Q54" s="272"/>
      <c r="R54" s="272"/>
      <c r="S54" s="259" t="e">
        <f t="shared" si="12"/>
        <v>#DIV/0!</v>
      </c>
      <c r="T54" s="259" t="e">
        <f t="shared" si="7"/>
        <v>#DIV/0!</v>
      </c>
      <c r="U54" s="272"/>
      <c r="V54" s="272"/>
      <c r="W54" s="259" t="e">
        <f t="shared" si="13"/>
        <v>#DIV/0!</v>
      </c>
      <c r="X54" s="259" t="e">
        <f t="shared" si="9"/>
        <v>#DIV/0!</v>
      </c>
    </row>
    <row r="55" spans="1:24" ht="15.75">
      <c r="A55" s="140" t="s">
        <v>652</v>
      </c>
      <c r="B55" s="256" t="s">
        <v>246</v>
      </c>
      <c r="C55" s="272"/>
      <c r="D55" s="272">
        <v>2.74</v>
      </c>
      <c r="E55" s="272">
        <f>D55</f>
        <v>2.74</v>
      </c>
      <c r="F55" s="272">
        <f>E55</f>
        <v>2.74</v>
      </c>
      <c r="G55" s="259">
        <f t="shared" ref="G55:G56" si="33">E55/D55</f>
        <v>1</v>
      </c>
      <c r="H55" s="259">
        <f t="shared" ref="H55:H56" si="34">F55/D55</f>
        <v>1</v>
      </c>
      <c r="I55" s="272"/>
      <c r="J55" s="272"/>
      <c r="K55" s="259">
        <f t="shared" si="10"/>
        <v>0</v>
      </c>
      <c r="L55" s="259">
        <f t="shared" si="3"/>
        <v>0</v>
      </c>
      <c r="M55" s="272"/>
      <c r="N55" s="272"/>
      <c r="O55" s="259" t="e">
        <f t="shared" si="11"/>
        <v>#DIV/0!</v>
      </c>
      <c r="P55" s="259" t="e">
        <f t="shared" si="5"/>
        <v>#DIV/0!</v>
      </c>
      <c r="Q55" s="272"/>
      <c r="R55" s="272"/>
      <c r="S55" s="259" t="e">
        <f t="shared" si="12"/>
        <v>#DIV/0!</v>
      </c>
      <c r="T55" s="259" t="e">
        <f t="shared" si="7"/>
        <v>#DIV/0!</v>
      </c>
      <c r="U55" s="272"/>
      <c r="V55" s="272"/>
      <c r="W55" s="259" t="e">
        <f t="shared" si="13"/>
        <v>#DIV/0!</v>
      </c>
      <c r="X55" s="259" t="e">
        <f t="shared" si="9"/>
        <v>#DIV/0!</v>
      </c>
    </row>
    <row r="56" spans="1:24" ht="28.5" hidden="1">
      <c r="A56" s="140" t="s">
        <v>653</v>
      </c>
      <c r="B56" s="256" t="s">
        <v>248</v>
      </c>
      <c r="C56" s="272"/>
      <c r="D56" s="373">
        <v>1.7000000000000001E-2</v>
      </c>
      <c r="E56" s="272"/>
      <c r="F56" s="272"/>
      <c r="G56" s="259">
        <f t="shared" si="33"/>
        <v>0</v>
      </c>
      <c r="H56" s="259">
        <f t="shared" si="34"/>
        <v>0</v>
      </c>
      <c r="I56" s="272"/>
      <c r="J56" s="272"/>
      <c r="K56" s="259" t="e">
        <f t="shared" si="10"/>
        <v>#DIV/0!</v>
      </c>
      <c r="L56" s="259" t="e">
        <f t="shared" si="3"/>
        <v>#DIV/0!</v>
      </c>
      <c r="M56" s="272"/>
      <c r="N56" s="272"/>
      <c r="O56" s="259" t="e">
        <f t="shared" si="11"/>
        <v>#DIV/0!</v>
      </c>
      <c r="P56" s="259" t="e">
        <f t="shared" si="5"/>
        <v>#DIV/0!</v>
      </c>
      <c r="Q56" s="272"/>
      <c r="R56" s="272"/>
      <c r="S56" s="259" t="e">
        <f t="shared" si="12"/>
        <v>#DIV/0!</v>
      </c>
      <c r="T56" s="259" t="e">
        <f t="shared" si="7"/>
        <v>#DIV/0!</v>
      </c>
      <c r="U56" s="272"/>
      <c r="V56" s="272"/>
      <c r="W56" s="259" t="e">
        <f t="shared" si="13"/>
        <v>#DIV/0!</v>
      </c>
      <c r="X56" s="259" t="e">
        <f t="shared" si="9"/>
        <v>#DIV/0!</v>
      </c>
    </row>
    <row r="57" spans="1:24">
      <c r="A57" s="140" t="s">
        <v>636</v>
      </c>
      <c r="B57" s="248" t="s">
        <v>250</v>
      </c>
      <c r="C57" s="272"/>
      <c r="D57" s="272"/>
      <c r="E57" s="272"/>
      <c r="F57" s="272"/>
      <c r="G57" s="259"/>
      <c r="H57" s="259"/>
      <c r="I57" s="272"/>
      <c r="J57" s="272"/>
      <c r="K57" s="259" t="e">
        <f t="shared" si="10"/>
        <v>#DIV/0!</v>
      </c>
      <c r="L57" s="259" t="e">
        <f t="shared" si="3"/>
        <v>#DIV/0!</v>
      </c>
      <c r="M57" s="272"/>
      <c r="N57" s="272"/>
      <c r="O57" s="259" t="e">
        <f t="shared" si="11"/>
        <v>#DIV/0!</v>
      </c>
      <c r="P57" s="259" t="e">
        <f t="shared" si="5"/>
        <v>#DIV/0!</v>
      </c>
      <c r="Q57" s="272"/>
      <c r="R57" s="272"/>
      <c r="S57" s="259" t="e">
        <f t="shared" si="12"/>
        <v>#DIV/0!</v>
      </c>
      <c r="T57" s="259" t="e">
        <f t="shared" si="7"/>
        <v>#DIV/0!</v>
      </c>
      <c r="U57" s="272"/>
      <c r="V57" s="272"/>
      <c r="W57" s="259" t="e">
        <f t="shared" si="13"/>
        <v>#DIV/0!</v>
      </c>
      <c r="X57" s="259" t="e">
        <f t="shared" si="9"/>
        <v>#DIV/0!</v>
      </c>
    </row>
    <row r="58" spans="1:24">
      <c r="A58" s="140" t="s">
        <v>654</v>
      </c>
      <c r="B58" s="256" t="s">
        <v>252</v>
      </c>
      <c r="C58" s="272"/>
      <c r="D58" s="272">
        <v>207.24891397769966</v>
      </c>
      <c r="E58" s="271">
        <f>E55*$E$34</f>
        <v>207.24891397769966</v>
      </c>
      <c r="F58" s="271">
        <f>F55*$F$34</f>
        <v>217.19686184862928</v>
      </c>
      <c r="G58" s="259">
        <f t="shared" ref="G58:G59" si="35">E58/D58</f>
        <v>1</v>
      </c>
      <c r="H58" s="259">
        <f t="shared" ref="H58:H59" si="36">F58/D58</f>
        <v>1.0480000000000003</v>
      </c>
      <c r="I58" s="271">
        <f>I55*$I$34</f>
        <v>0</v>
      </c>
      <c r="J58" s="271" t="e">
        <f>J55*$J$34</f>
        <v>#REF!</v>
      </c>
      <c r="K58" s="259">
        <f t="shared" si="10"/>
        <v>0</v>
      </c>
      <c r="L58" s="259" t="e">
        <f t="shared" si="3"/>
        <v>#REF!</v>
      </c>
      <c r="M58" s="271" t="e">
        <f>M55*$M$34</f>
        <v>#REF!</v>
      </c>
      <c r="N58" s="271" t="e">
        <f>N55*$N$34</f>
        <v>#REF!</v>
      </c>
      <c r="O58" s="259" t="e">
        <f t="shared" si="11"/>
        <v>#REF!</v>
      </c>
      <c r="P58" s="259" t="e">
        <f t="shared" si="5"/>
        <v>#REF!</v>
      </c>
      <c r="Q58" s="271" t="e">
        <f>Q55*$M$34</f>
        <v>#REF!</v>
      </c>
      <c r="R58" s="271" t="e">
        <f>R55*$N$34</f>
        <v>#REF!</v>
      </c>
      <c r="S58" s="259" t="e">
        <f t="shared" si="12"/>
        <v>#REF!</v>
      </c>
      <c r="T58" s="259" t="e">
        <f t="shared" si="7"/>
        <v>#REF!</v>
      </c>
      <c r="U58" s="271" t="e">
        <f>U55*$M$34</f>
        <v>#REF!</v>
      </c>
      <c r="V58" s="271" t="e">
        <f>V55*$N$34</f>
        <v>#REF!</v>
      </c>
      <c r="W58" s="259" t="e">
        <f t="shared" si="13"/>
        <v>#REF!</v>
      </c>
      <c r="X58" s="259" t="e">
        <f t="shared" si="9"/>
        <v>#REF!</v>
      </c>
    </row>
    <row r="59" spans="1:24" ht="28.5" hidden="1">
      <c r="A59" s="140" t="s">
        <v>655</v>
      </c>
      <c r="B59" s="256" t="s">
        <v>254</v>
      </c>
      <c r="C59" s="272"/>
      <c r="D59" s="272">
        <v>1.2858509261390125</v>
      </c>
      <c r="E59" s="271">
        <f>E56*$E$34</f>
        <v>0</v>
      </c>
      <c r="F59" s="271">
        <f>F56*$F$34</f>
        <v>0</v>
      </c>
      <c r="G59" s="259">
        <f t="shared" si="35"/>
        <v>0</v>
      </c>
      <c r="H59" s="259">
        <f t="shared" si="36"/>
        <v>0</v>
      </c>
      <c r="I59" s="271">
        <f>I56*$I$34</f>
        <v>0</v>
      </c>
      <c r="J59" s="271" t="e">
        <f>J56*$J$34</f>
        <v>#REF!</v>
      </c>
      <c r="K59" s="259" t="e">
        <f t="shared" si="10"/>
        <v>#DIV/0!</v>
      </c>
      <c r="L59" s="259" t="e">
        <f t="shared" si="3"/>
        <v>#REF!</v>
      </c>
      <c r="M59" s="271" t="e">
        <f>M56*$M$34</f>
        <v>#REF!</v>
      </c>
      <c r="N59" s="271" t="e">
        <f>N56*$N$34</f>
        <v>#REF!</v>
      </c>
      <c r="O59" s="259" t="e">
        <f t="shared" si="11"/>
        <v>#REF!</v>
      </c>
      <c r="P59" s="259" t="e">
        <f t="shared" si="5"/>
        <v>#REF!</v>
      </c>
      <c r="Q59" s="271" t="e">
        <f>Q56*$M$34</f>
        <v>#REF!</v>
      </c>
      <c r="R59" s="271" t="e">
        <f>R56*$N$34</f>
        <v>#REF!</v>
      </c>
      <c r="S59" s="259" t="e">
        <f t="shared" si="12"/>
        <v>#REF!</v>
      </c>
      <c r="T59" s="259" t="e">
        <f t="shared" si="7"/>
        <v>#REF!</v>
      </c>
      <c r="U59" s="271" t="e">
        <f>U56*$M$34</f>
        <v>#REF!</v>
      </c>
      <c r="V59" s="271" t="e">
        <f>V56*$N$34</f>
        <v>#REF!</v>
      </c>
      <c r="W59" s="259" t="e">
        <f t="shared" si="13"/>
        <v>#REF!</v>
      </c>
      <c r="X59" s="259" t="e">
        <f t="shared" si="9"/>
        <v>#REF!</v>
      </c>
    </row>
    <row r="60" spans="1:24" ht="25.5">
      <c r="A60" s="140" t="s">
        <v>637</v>
      </c>
      <c r="B60" s="255" t="s">
        <v>995</v>
      </c>
      <c r="C60" s="272"/>
      <c r="D60" s="272"/>
      <c r="E60" s="272"/>
      <c r="F60" s="272"/>
      <c r="G60" s="259"/>
      <c r="H60" s="259"/>
      <c r="I60" s="272"/>
      <c r="J60" s="272"/>
      <c r="K60" s="259" t="e">
        <f t="shared" si="10"/>
        <v>#DIV/0!</v>
      </c>
      <c r="L60" s="259" t="e">
        <f t="shared" si="3"/>
        <v>#DIV/0!</v>
      </c>
      <c r="M60" s="272"/>
      <c r="N60" s="272"/>
      <c r="O60" s="259" t="e">
        <f t="shared" si="11"/>
        <v>#DIV/0!</v>
      </c>
      <c r="P60" s="259" t="e">
        <f t="shared" si="5"/>
        <v>#DIV/0!</v>
      </c>
      <c r="Q60" s="272"/>
      <c r="R60" s="272"/>
      <c r="S60" s="259" t="e">
        <f t="shared" si="12"/>
        <v>#DIV/0!</v>
      </c>
      <c r="T60" s="259" t="e">
        <f t="shared" si="7"/>
        <v>#DIV/0!</v>
      </c>
      <c r="U60" s="272"/>
      <c r="V60" s="272"/>
      <c r="W60" s="259" t="e">
        <f t="shared" si="13"/>
        <v>#DIV/0!</v>
      </c>
      <c r="X60" s="259" t="e">
        <f t="shared" si="9"/>
        <v>#DIV/0!</v>
      </c>
    </row>
    <row r="61" spans="1:24">
      <c r="A61" s="140" t="s">
        <v>638</v>
      </c>
      <c r="B61" s="248" t="s">
        <v>244</v>
      </c>
      <c r="C61" s="272"/>
      <c r="D61" s="272"/>
      <c r="E61" s="272"/>
      <c r="F61" s="272"/>
      <c r="G61" s="259"/>
      <c r="H61" s="259"/>
      <c r="I61" s="272"/>
      <c r="J61" s="272"/>
      <c r="K61" s="259" t="e">
        <f t="shared" si="10"/>
        <v>#DIV/0!</v>
      </c>
      <c r="L61" s="259" t="e">
        <f t="shared" si="3"/>
        <v>#DIV/0!</v>
      </c>
      <c r="M61" s="272"/>
      <c r="N61" s="272"/>
      <c r="O61" s="259" t="e">
        <f t="shared" si="11"/>
        <v>#DIV/0!</v>
      </c>
      <c r="P61" s="259" t="e">
        <f t="shared" si="5"/>
        <v>#DIV/0!</v>
      </c>
      <c r="Q61" s="272"/>
      <c r="R61" s="272"/>
      <c r="S61" s="259" t="e">
        <f t="shared" si="12"/>
        <v>#DIV/0!</v>
      </c>
      <c r="T61" s="259" t="e">
        <f t="shared" si="7"/>
        <v>#DIV/0!</v>
      </c>
      <c r="U61" s="272"/>
      <c r="V61" s="272"/>
      <c r="W61" s="259" t="e">
        <f t="shared" si="13"/>
        <v>#DIV/0!</v>
      </c>
      <c r="X61" s="259" t="e">
        <f t="shared" si="9"/>
        <v>#DIV/0!</v>
      </c>
    </row>
    <row r="62" spans="1:24" ht="15.75">
      <c r="A62" s="140" t="s">
        <v>656</v>
      </c>
      <c r="B62" s="256" t="s">
        <v>246</v>
      </c>
      <c r="C62" s="272"/>
      <c r="D62" s="272">
        <v>1.69</v>
      </c>
      <c r="E62" s="272">
        <f>D62</f>
        <v>1.69</v>
      </c>
      <c r="F62" s="272">
        <f>E62</f>
        <v>1.69</v>
      </c>
      <c r="G62" s="259">
        <f t="shared" ref="G62:G63" si="37">E62/D62</f>
        <v>1</v>
      </c>
      <c r="H62" s="259">
        <f t="shared" ref="H62:H63" si="38">F62/D62</f>
        <v>1</v>
      </c>
      <c r="I62" s="272"/>
      <c r="J62" s="272"/>
      <c r="K62" s="259">
        <f t="shared" si="10"/>
        <v>0</v>
      </c>
      <c r="L62" s="259">
        <f t="shared" si="3"/>
        <v>0</v>
      </c>
      <c r="M62" s="272"/>
      <c r="N62" s="272"/>
      <c r="O62" s="259" t="e">
        <f t="shared" si="11"/>
        <v>#DIV/0!</v>
      </c>
      <c r="P62" s="259" t="e">
        <f t="shared" si="5"/>
        <v>#DIV/0!</v>
      </c>
      <c r="Q62" s="272"/>
      <c r="R62" s="272"/>
      <c r="S62" s="259" t="e">
        <f t="shared" si="12"/>
        <v>#DIV/0!</v>
      </c>
      <c r="T62" s="259" t="e">
        <f t="shared" si="7"/>
        <v>#DIV/0!</v>
      </c>
      <c r="U62" s="272"/>
      <c r="V62" s="272"/>
      <c r="W62" s="259" t="e">
        <f t="shared" si="13"/>
        <v>#DIV/0!</v>
      </c>
      <c r="X62" s="259" t="e">
        <f t="shared" si="9"/>
        <v>#DIV/0!</v>
      </c>
    </row>
    <row r="63" spans="1:24" ht="28.5">
      <c r="A63" s="140" t="s">
        <v>657</v>
      </c>
      <c r="B63" s="256" t="s">
        <v>248</v>
      </c>
      <c r="C63" s="272"/>
      <c r="D63" s="373">
        <v>1.7000000000000001E-2</v>
      </c>
      <c r="E63" s="272"/>
      <c r="F63" s="272"/>
      <c r="G63" s="259">
        <f t="shared" si="37"/>
        <v>0</v>
      </c>
      <c r="H63" s="259">
        <f t="shared" si="38"/>
        <v>0</v>
      </c>
      <c r="I63" s="272"/>
      <c r="J63" s="272"/>
      <c r="K63" s="259" t="e">
        <f t="shared" si="10"/>
        <v>#DIV/0!</v>
      </c>
      <c r="L63" s="259" t="e">
        <f t="shared" si="3"/>
        <v>#DIV/0!</v>
      </c>
      <c r="M63" s="272"/>
      <c r="N63" s="272"/>
      <c r="O63" s="259" t="e">
        <f t="shared" si="11"/>
        <v>#DIV/0!</v>
      </c>
      <c r="P63" s="259" t="e">
        <f t="shared" si="5"/>
        <v>#DIV/0!</v>
      </c>
      <c r="Q63" s="272"/>
      <c r="R63" s="272"/>
      <c r="S63" s="259" t="e">
        <f t="shared" si="12"/>
        <v>#DIV/0!</v>
      </c>
      <c r="T63" s="259" t="e">
        <f t="shared" si="7"/>
        <v>#DIV/0!</v>
      </c>
      <c r="U63" s="272"/>
      <c r="V63" s="272"/>
      <c r="W63" s="259" t="e">
        <f t="shared" si="13"/>
        <v>#DIV/0!</v>
      </c>
      <c r="X63" s="259" t="e">
        <f t="shared" si="9"/>
        <v>#DIV/0!</v>
      </c>
    </row>
    <row r="64" spans="1:24">
      <c r="A64" s="140" t="s">
        <v>639</v>
      </c>
      <c r="B64" s="248" t="s">
        <v>250</v>
      </c>
      <c r="C64" s="272"/>
      <c r="D64" s="272"/>
      <c r="E64" s="272"/>
      <c r="F64" s="272"/>
      <c r="G64" s="259"/>
      <c r="H64" s="259"/>
      <c r="I64" s="272"/>
      <c r="J64" s="272"/>
      <c r="K64" s="259" t="e">
        <f t="shared" si="10"/>
        <v>#DIV/0!</v>
      </c>
      <c r="L64" s="259" t="e">
        <f t="shared" si="3"/>
        <v>#DIV/0!</v>
      </c>
      <c r="M64" s="272"/>
      <c r="N64" s="272"/>
      <c r="O64" s="259" t="e">
        <f t="shared" si="11"/>
        <v>#DIV/0!</v>
      </c>
      <c r="P64" s="259" t="e">
        <f t="shared" si="5"/>
        <v>#DIV/0!</v>
      </c>
      <c r="Q64" s="272"/>
      <c r="R64" s="272"/>
      <c r="S64" s="259" t="e">
        <f t="shared" si="12"/>
        <v>#DIV/0!</v>
      </c>
      <c r="T64" s="259" t="e">
        <f t="shared" si="7"/>
        <v>#DIV/0!</v>
      </c>
      <c r="U64" s="272"/>
      <c r="V64" s="272"/>
      <c r="W64" s="259" t="e">
        <f t="shared" si="13"/>
        <v>#DIV/0!</v>
      </c>
      <c r="X64" s="259" t="e">
        <f t="shared" si="9"/>
        <v>#DIV/0!</v>
      </c>
    </row>
    <row r="65" spans="1:24">
      <c r="A65" s="140" t="s">
        <v>658</v>
      </c>
      <c r="B65" s="256" t="s">
        <v>252</v>
      </c>
      <c r="C65" s="272"/>
      <c r="D65" s="272">
        <v>127.82870971617241</v>
      </c>
      <c r="E65" s="271">
        <f>E62*$E$34</f>
        <v>127.82870971617241</v>
      </c>
      <c r="F65" s="271">
        <f>F62*$F$34</f>
        <v>133.9644877825487</v>
      </c>
      <c r="G65" s="259">
        <f t="shared" ref="G65:G66" si="39">E65/D65</f>
        <v>1</v>
      </c>
      <c r="H65" s="259">
        <f t="shared" ref="H65:H66" si="40">F65/D65</f>
        <v>1.048</v>
      </c>
      <c r="I65" s="271">
        <f>I62*$I$34</f>
        <v>0</v>
      </c>
      <c r="J65" s="271" t="e">
        <f>J62*$J$34</f>
        <v>#REF!</v>
      </c>
      <c r="K65" s="259">
        <f t="shared" si="10"/>
        <v>0</v>
      </c>
      <c r="L65" s="259" t="e">
        <f t="shared" si="3"/>
        <v>#REF!</v>
      </c>
      <c r="M65" s="271" t="e">
        <f>M62*$M$34</f>
        <v>#REF!</v>
      </c>
      <c r="N65" s="271" t="e">
        <f>N62*$N$34</f>
        <v>#REF!</v>
      </c>
      <c r="O65" s="259" t="e">
        <f t="shared" si="11"/>
        <v>#REF!</v>
      </c>
      <c r="P65" s="259" t="e">
        <f t="shared" si="5"/>
        <v>#REF!</v>
      </c>
      <c r="Q65" s="271" t="e">
        <f>Q62*$M$34</f>
        <v>#REF!</v>
      </c>
      <c r="R65" s="271" t="e">
        <f>R62*$N$34</f>
        <v>#REF!</v>
      </c>
      <c r="S65" s="259" t="e">
        <f t="shared" si="12"/>
        <v>#REF!</v>
      </c>
      <c r="T65" s="259" t="e">
        <f t="shared" si="7"/>
        <v>#REF!</v>
      </c>
      <c r="U65" s="271" t="e">
        <f>U62*$M$34</f>
        <v>#REF!</v>
      </c>
      <c r="V65" s="271" t="e">
        <f>V62*$N$34</f>
        <v>#REF!</v>
      </c>
      <c r="W65" s="259" t="e">
        <f t="shared" si="13"/>
        <v>#REF!</v>
      </c>
      <c r="X65" s="259" t="e">
        <f t="shared" si="9"/>
        <v>#REF!</v>
      </c>
    </row>
    <row r="66" spans="1:24" ht="28.5">
      <c r="A66" s="140" t="s">
        <v>659</v>
      </c>
      <c r="B66" s="256" t="s">
        <v>254</v>
      </c>
      <c r="C66" s="272"/>
      <c r="D66" s="272">
        <v>1.2858509261390125</v>
      </c>
      <c r="E66" s="271">
        <f>E63*$E$34</f>
        <v>0</v>
      </c>
      <c r="F66" s="271">
        <f>F63*$F$34</f>
        <v>0</v>
      </c>
      <c r="G66" s="259">
        <f t="shared" si="39"/>
        <v>0</v>
      </c>
      <c r="H66" s="259">
        <f t="shared" si="40"/>
        <v>0</v>
      </c>
      <c r="I66" s="271">
        <f>I63*$I$34</f>
        <v>0</v>
      </c>
      <c r="J66" s="271" t="e">
        <f>J63*$J$34</f>
        <v>#REF!</v>
      </c>
      <c r="K66" s="259" t="e">
        <f t="shared" si="10"/>
        <v>#DIV/0!</v>
      </c>
      <c r="L66" s="259" t="e">
        <f t="shared" si="3"/>
        <v>#REF!</v>
      </c>
      <c r="M66" s="271" t="e">
        <f>M63*$M$34</f>
        <v>#REF!</v>
      </c>
      <c r="N66" s="271" t="e">
        <f>N63*$N$34</f>
        <v>#REF!</v>
      </c>
      <c r="O66" s="259" t="e">
        <f t="shared" si="11"/>
        <v>#REF!</v>
      </c>
      <c r="P66" s="259" t="e">
        <f t="shared" si="5"/>
        <v>#REF!</v>
      </c>
      <c r="Q66" s="271" t="e">
        <f>Q63*$M$34</f>
        <v>#REF!</v>
      </c>
      <c r="R66" s="271" t="e">
        <f>R63*$N$34</f>
        <v>#REF!</v>
      </c>
      <c r="S66" s="259" t="e">
        <f t="shared" si="12"/>
        <v>#REF!</v>
      </c>
      <c r="T66" s="259" t="e">
        <f t="shared" si="7"/>
        <v>#REF!</v>
      </c>
      <c r="U66" s="271" t="e">
        <f>U63*$M$34</f>
        <v>#REF!</v>
      </c>
      <c r="V66" s="271" t="e">
        <f>V63*$N$34</f>
        <v>#REF!</v>
      </c>
      <c r="W66" s="259" t="e">
        <f t="shared" si="13"/>
        <v>#REF!</v>
      </c>
      <c r="X66" s="259" t="e">
        <f t="shared" si="9"/>
        <v>#REF!</v>
      </c>
    </row>
    <row r="67" spans="1:24" hidden="1">
      <c r="A67" s="140" t="s">
        <v>640</v>
      </c>
      <c r="B67" s="255" t="s">
        <v>603</v>
      </c>
      <c r="C67" s="272"/>
      <c r="D67" s="272"/>
      <c r="E67" s="272"/>
      <c r="F67" s="272"/>
      <c r="G67" s="259" t="e">
        <f t="shared" ref="G67:G70" si="41">E67/D67</f>
        <v>#DIV/0!</v>
      </c>
      <c r="H67" s="259" t="e">
        <f t="shared" ref="H67:H70" si="42">F67/D67</f>
        <v>#DIV/0!</v>
      </c>
      <c r="I67" s="272"/>
      <c r="J67" s="272"/>
      <c r="K67" s="259" t="e">
        <f t="shared" ref="K67:K94" si="43">I67/F67</f>
        <v>#DIV/0!</v>
      </c>
      <c r="L67" s="259" t="e">
        <f t="shared" ref="L67:L94" si="44">J67/F67</f>
        <v>#DIV/0!</v>
      </c>
      <c r="M67" s="272"/>
      <c r="N67" s="272"/>
      <c r="O67" s="259" t="e">
        <f t="shared" ref="O67:O94" si="45">M67/J67</f>
        <v>#DIV/0!</v>
      </c>
      <c r="P67" s="259" t="e">
        <f t="shared" ref="P67:P94" si="46">N67/J67</f>
        <v>#DIV/0!</v>
      </c>
      <c r="Q67" s="272"/>
      <c r="R67" s="272"/>
      <c r="S67" s="259" t="e">
        <f t="shared" si="12"/>
        <v>#DIV/0!</v>
      </c>
      <c r="T67" s="259" t="e">
        <f t="shared" si="7"/>
        <v>#DIV/0!</v>
      </c>
      <c r="U67" s="272"/>
      <c r="V67" s="272"/>
      <c r="W67" s="259" t="e">
        <f t="shared" si="13"/>
        <v>#DIV/0!</v>
      </c>
      <c r="X67" s="259" t="e">
        <f t="shared" si="9"/>
        <v>#DIV/0!</v>
      </c>
    </row>
    <row r="68" spans="1:24" hidden="1">
      <c r="A68" s="140" t="s">
        <v>641</v>
      </c>
      <c r="B68" s="248" t="s">
        <v>244</v>
      </c>
      <c r="C68" s="272"/>
      <c r="D68" s="272"/>
      <c r="E68" s="272"/>
      <c r="F68" s="272"/>
      <c r="G68" s="259" t="e">
        <f t="shared" si="41"/>
        <v>#DIV/0!</v>
      </c>
      <c r="H68" s="259" t="e">
        <f t="shared" si="42"/>
        <v>#DIV/0!</v>
      </c>
      <c r="I68" s="272"/>
      <c r="J68" s="272"/>
      <c r="K68" s="259" t="e">
        <f t="shared" si="43"/>
        <v>#DIV/0!</v>
      </c>
      <c r="L68" s="259" t="e">
        <f t="shared" si="44"/>
        <v>#DIV/0!</v>
      </c>
      <c r="M68" s="272"/>
      <c r="N68" s="272"/>
      <c r="O68" s="259" t="e">
        <f t="shared" si="45"/>
        <v>#DIV/0!</v>
      </c>
      <c r="P68" s="259" t="e">
        <f t="shared" si="46"/>
        <v>#DIV/0!</v>
      </c>
      <c r="Q68" s="272"/>
      <c r="R68" s="272"/>
      <c r="S68" s="259" t="e">
        <f t="shared" si="12"/>
        <v>#DIV/0!</v>
      </c>
      <c r="T68" s="259" t="e">
        <f t="shared" si="7"/>
        <v>#DIV/0!</v>
      </c>
      <c r="U68" s="272"/>
      <c r="V68" s="272"/>
      <c r="W68" s="259" t="e">
        <f t="shared" si="13"/>
        <v>#DIV/0!</v>
      </c>
      <c r="X68" s="259" t="e">
        <f t="shared" si="9"/>
        <v>#DIV/0!</v>
      </c>
    </row>
    <row r="69" spans="1:24" ht="15.75" hidden="1">
      <c r="A69" s="140" t="s">
        <v>660</v>
      </c>
      <c r="B69" s="256" t="s">
        <v>246</v>
      </c>
      <c r="C69" s="272"/>
      <c r="D69" s="272"/>
      <c r="E69" s="272"/>
      <c r="F69" s="272"/>
      <c r="G69" s="259" t="e">
        <f t="shared" si="41"/>
        <v>#DIV/0!</v>
      </c>
      <c r="H69" s="259" t="e">
        <f t="shared" si="42"/>
        <v>#DIV/0!</v>
      </c>
      <c r="I69" s="272"/>
      <c r="J69" s="272"/>
      <c r="K69" s="259" t="e">
        <f t="shared" si="43"/>
        <v>#DIV/0!</v>
      </c>
      <c r="L69" s="259" t="e">
        <f t="shared" si="44"/>
        <v>#DIV/0!</v>
      </c>
      <c r="M69" s="272"/>
      <c r="N69" s="272"/>
      <c r="O69" s="259" t="e">
        <f t="shared" si="45"/>
        <v>#DIV/0!</v>
      </c>
      <c r="P69" s="259" t="e">
        <f t="shared" si="46"/>
        <v>#DIV/0!</v>
      </c>
      <c r="Q69" s="272"/>
      <c r="R69" s="272"/>
      <c r="S69" s="259" t="e">
        <f t="shared" si="12"/>
        <v>#DIV/0!</v>
      </c>
      <c r="T69" s="259" t="e">
        <f t="shared" si="7"/>
        <v>#DIV/0!</v>
      </c>
      <c r="U69" s="272"/>
      <c r="V69" s="272"/>
      <c r="W69" s="259" t="e">
        <f t="shared" si="13"/>
        <v>#DIV/0!</v>
      </c>
      <c r="X69" s="259" t="e">
        <f t="shared" si="9"/>
        <v>#DIV/0!</v>
      </c>
    </row>
    <row r="70" spans="1:24" ht="28.5" hidden="1">
      <c r="A70" s="140" t="s">
        <v>661</v>
      </c>
      <c r="B70" s="256" t="s">
        <v>248</v>
      </c>
      <c r="C70" s="272"/>
      <c r="D70" s="272"/>
      <c r="E70" s="272"/>
      <c r="F70" s="272"/>
      <c r="G70" s="259" t="e">
        <f t="shared" si="41"/>
        <v>#DIV/0!</v>
      </c>
      <c r="H70" s="259" t="e">
        <f t="shared" si="42"/>
        <v>#DIV/0!</v>
      </c>
      <c r="I70" s="272"/>
      <c r="J70" s="272"/>
      <c r="K70" s="259" t="e">
        <f t="shared" si="43"/>
        <v>#DIV/0!</v>
      </c>
      <c r="L70" s="259" t="e">
        <f t="shared" si="44"/>
        <v>#DIV/0!</v>
      </c>
      <c r="M70" s="272"/>
      <c r="N70" s="272"/>
      <c r="O70" s="259" t="e">
        <f t="shared" si="45"/>
        <v>#DIV/0!</v>
      </c>
      <c r="P70" s="259" t="e">
        <f t="shared" si="46"/>
        <v>#DIV/0!</v>
      </c>
      <c r="Q70" s="272"/>
      <c r="R70" s="272"/>
      <c r="S70" s="259" t="e">
        <f t="shared" si="12"/>
        <v>#DIV/0!</v>
      </c>
      <c r="T70" s="259" t="e">
        <f t="shared" si="7"/>
        <v>#DIV/0!</v>
      </c>
      <c r="U70" s="272"/>
      <c r="V70" s="272"/>
      <c r="W70" s="259" t="e">
        <f t="shared" si="13"/>
        <v>#DIV/0!</v>
      </c>
      <c r="X70" s="259" t="e">
        <f t="shared" si="9"/>
        <v>#DIV/0!</v>
      </c>
    </row>
    <row r="71" spans="1:24" hidden="1">
      <c r="A71" s="140" t="s">
        <v>642</v>
      </c>
      <c r="B71" s="248" t="s">
        <v>250</v>
      </c>
      <c r="C71" s="272"/>
      <c r="D71" s="272"/>
      <c r="E71" s="272"/>
      <c r="F71" s="272"/>
      <c r="G71" s="259" t="e">
        <f t="shared" ref="G71:G73" si="47">E71/D71</f>
        <v>#DIV/0!</v>
      </c>
      <c r="H71" s="259" t="e">
        <f t="shared" ref="H71:H73" si="48">F71/D71</f>
        <v>#DIV/0!</v>
      </c>
      <c r="I71" s="272"/>
      <c r="J71" s="272"/>
      <c r="K71" s="259" t="e">
        <f t="shared" si="43"/>
        <v>#DIV/0!</v>
      </c>
      <c r="L71" s="259" t="e">
        <f t="shared" si="44"/>
        <v>#DIV/0!</v>
      </c>
      <c r="M71" s="272"/>
      <c r="N71" s="272"/>
      <c r="O71" s="259" t="e">
        <f t="shared" si="45"/>
        <v>#DIV/0!</v>
      </c>
      <c r="P71" s="259" t="e">
        <f t="shared" si="46"/>
        <v>#DIV/0!</v>
      </c>
      <c r="Q71" s="272"/>
      <c r="R71" s="272"/>
      <c r="S71" s="259" t="e">
        <f t="shared" si="12"/>
        <v>#DIV/0!</v>
      </c>
      <c r="T71" s="259" t="e">
        <f t="shared" si="7"/>
        <v>#DIV/0!</v>
      </c>
      <c r="U71" s="272"/>
      <c r="V71" s="272"/>
      <c r="W71" s="259" t="e">
        <f t="shared" si="13"/>
        <v>#DIV/0!</v>
      </c>
      <c r="X71" s="259" t="e">
        <f t="shared" si="9"/>
        <v>#DIV/0!</v>
      </c>
    </row>
    <row r="72" spans="1:24" hidden="1">
      <c r="A72" s="140" t="s">
        <v>662</v>
      </c>
      <c r="B72" s="256" t="s">
        <v>252</v>
      </c>
      <c r="C72" s="272"/>
      <c r="D72" s="272"/>
      <c r="E72" s="271">
        <f>E69*$E$34</f>
        <v>0</v>
      </c>
      <c r="F72" s="271">
        <f>F69*$F$34</f>
        <v>0</v>
      </c>
      <c r="G72" s="259" t="e">
        <f t="shared" si="47"/>
        <v>#DIV/0!</v>
      </c>
      <c r="H72" s="259" t="e">
        <f t="shared" si="48"/>
        <v>#DIV/0!</v>
      </c>
      <c r="I72" s="271">
        <f>I69*$I$34</f>
        <v>0</v>
      </c>
      <c r="J72" s="271" t="e">
        <f>J69*$J$34</f>
        <v>#REF!</v>
      </c>
      <c r="K72" s="259" t="e">
        <f t="shared" si="43"/>
        <v>#DIV/0!</v>
      </c>
      <c r="L72" s="259" t="e">
        <f t="shared" si="44"/>
        <v>#REF!</v>
      </c>
      <c r="M72" s="271" t="e">
        <f>M69*$M$34</f>
        <v>#REF!</v>
      </c>
      <c r="N72" s="271" t="e">
        <f>N69*$N$34</f>
        <v>#REF!</v>
      </c>
      <c r="O72" s="259" t="e">
        <f t="shared" si="45"/>
        <v>#REF!</v>
      </c>
      <c r="P72" s="259" t="e">
        <f t="shared" si="46"/>
        <v>#REF!</v>
      </c>
      <c r="Q72" s="271" t="e">
        <f>Q69*$M$34</f>
        <v>#REF!</v>
      </c>
      <c r="R72" s="271" t="e">
        <f>R69*$N$34</f>
        <v>#REF!</v>
      </c>
      <c r="S72" s="259" t="e">
        <f t="shared" si="12"/>
        <v>#REF!</v>
      </c>
      <c r="T72" s="259" t="e">
        <f t="shared" si="7"/>
        <v>#REF!</v>
      </c>
      <c r="U72" s="271" t="e">
        <f>U69*$M$34</f>
        <v>#REF!</v>
      </c>
      <c r="V72" s="271" t="e">
        <f>V69*$N$34</f>
        <v>#REF!</v>
      </c>
      <c r="W72" s="259" t="e">
        <f t="shared" si="13"/>
        <v>#REF!</v>
      </c>
      <c r="X72" s="259" t="e">
        <f t="shared" si="9"/>
        <v>#REF!</v>
      </c>
    </row>
    <row r="73" spans="1:24" ht="28.5" hidden="1">
      <c r="A73" s="140" t="s">
        <v>663</v>
      </c>
      <c r="B73" s="256" t="s">
        <v>254</v>
      </c>
      <c r="C73" s="272"/>
      <c r="D73" s="272"/>
      <c r="E73" s="271">
        <f>E70*$E$34</f>
        <v>0</v>
      </c>
      <c r="F73" s="271">
        <f>F70*$F$34</f>
        <v>0</v>
      </c>
      <c r="G73" s="259" t="e">
        <f t="shared" si="47"/>
        <v>#DIV/0!</v>
      </c>
      <c r="H73" s="259" t="e">
        <f t="shared" si="48"/>
        <v>#DIV/0!</v>
      </c>
      <c r="I73" s="271">
        <f>I70*$I$34</f>
        <v>0</v>
      </c>
      <c r="J73" s="271" t="e">
        <f>J70*$J$34</f>
        <v>#REF!</v>
      </c>
      <c r="K73" s="259" t="e">
        <f t="shared" si="43"/>
        <v>#DIV/0!</v>
      </c>
      <c r="L73" s="259" t="e">
        <f t="shared" si="44"/>
        <v>#REF!</v>
      </c>
      <c r="M73" s="271" t="e">
        <f>M70*$M$34</f>
        <v>#REF!</v>
      </c>
      <c r="N73" s="271" t="e">
        <f>N70*$N$34</f>
        <v>#REF!</v>
      </c>
      <c r="O73" s="259" t="e">
        <f t="shared" si="45"/>
        <v>#REF!</v>
      </c>
      <c r="P73" s="259" t="e">
        <f t="shared" si="46"/>
        <v>#REF!</v>
      </c>
      <c r="Q73" s="271" t="e">
        <f>Q70*$M$34</f>
        <v>#REF!</v>
      </c>
      <c r="R73" s="271" t="e">
        <f>R70*$N$34</f>
        <v>#REF!</v>
      </c>
      <c r="S73" s="259" t="e">
        <f t="shared" si="12"/>
        <v>#REF!</v>
      </c>
      <c r="T73" s="259" t="e">
        <f t="shared" si="7"/>
        <v>#REF!</v>
      </c>
      <c r="U73" s="271" t="e">
        <f>U70*$M$34</f>
        <v>#REF!</v>
      </c>
      <c r="V73" s="271" t="e">
        <f>V70*$N$34</f>
        <v>#REF!</v>
      </c>
      <c r="W73" s="259" t="e">
        <f t="shared" si="13"/>
        <v>#REF!</v>
      </c>
      <c r="X73" s="259" t="e">
        <f t="shared" si="9"/>
        <v>#REF!</v>
      </c>
    </row>
    <row r="74" spans="1:24" hidden="1">
      <c r="A74" s="140" t="s">
        <v>643</v>
      </c>
      <c r="B74" s="255" t="s">
        <v>604</v>
      </c>
      <c r="C74" s="272"/>
      <c r="D74" s="272"/>
      <c r="E74" s="272"/>
      <c r="F74" s="272"/>
      <c r="G74" s="259" t="e">
        <f t="shared" ref="G74:G77" si="49">E74/D74</f>
        <v>#DIV/0!</v>
      </c>
      <c r="H74" s="259" t="e">
        <f t="shared" ref="H74:H77" si="50">F74/D74</f>
        <v>#DIV/0!</v>
      </c>
      <c r="I74" s="272"/>
      <c r="J74" s="272"/>
      <c r="K74" s="259" t="e">
        <f t="shared" si="43"/>
        <v>#DIV/0!</v>
      </c>
      <c r="L74" s="259" t="e">
        <f t="shared" si="44"/>
        <v>#DIV/0!</v>
      </c>
      <c r="M74" s="272"/>
      <c r="N74" s="272"/>
      <c r="O74" s="259" t="e">
        <f t="shared" si="45"/>
        <v>#DIV/0!</v>
      </c>
      <c r="P74" s="259" t="e">
        <f t="shared" si="46"/>
        <v>#DIV/0!</v>
      </c>
      <c r="Q74" s="272"/>
      <c r="R74" s="272"/>
      <c r="S74" s="259" t="e">
        <f t="shared" si="12"/>
        <v>#DIV/0!</v>
      </c>
      <c r="T74" s="259" t="e">
        <f t="shared" si="7"/>
        <v>#DIV/0!</v>
      </c>
      <c r="U74" s="272"/>
      <c r="V74" s="272"/>
      <c r="W74" s="259" t="e">
        <f t="shared" si="13"/>
        <v>#DIV/0!</v>
      </c>
      <c r="X74" s="259" t="e">
        <f t="shared" si="9"/>
        <v>#DIV/0!</v>
      </c>
    </row>
    <row r="75" spans="1:24" hidden="1">
      <c r="A75" s="140" t="s">
        <v>644</v>
      </c>
      <c r="B75" s="248" t="s">
        <v>244</v>
      </c>
      <c r="C75" s="272"/>
      <c r="D75" s="272"/>
      <c r="E75" s="272"/>
      <c r="F75" s="272"/>
      <c r="G75" s="259" t="e">
        <f t="shared" si="49"/>
        <v>#DIV/0!</v>
      </c>
      <c r="H75" s="259" t="e">
        <f t="shared" si="50"/>
        <v>#DIV/0!</v>
      </c>
      <c r="I75" s="272"/>
      <c r="J75" s="272"/>
      <c r="K75" s="259" t="e">
        <f t="shared" si="43"/>
        <v>#DIV/0!</v>
      </c>
      <c r="L75" s="259" t="e">
        <f t="shared" si="44"/>
        <v>#DIV/0!</v>
      </c>
      <c r="M75" s="272"/>
      <c r="N75" s="272"/>
      <c r="O75" s="259" t="e">
        <f t="shared" si="45"/>
        <v>#DIV/0!</v>
      </c>
      <c r="P75" s="259" t="e">
        <f t="shared" si="46"/>
        <v>#DIV/0!</v>
      </c>
      <c r="Q75" s="272"/>
      <c r="R75" s="272"/>
      <c r="S75" s="259" t="e">
        <f t="shared" ref="S75:S94" si="51">Q75/N75</f>
        <v>#DIV/0!</v>
      </c>
      <c r="T75" s="259" t="e">
        <f t="shared" ref="T75:T94" si="52">R75/N75</f>
        <v>#DIV/0!</v>
      </c>
      <c r="U75" s="272"/>
      <c r="V75" s="272"/>
      <c r="W75" s="259" t="e">
        <f t="shared" ref="W75:W94" si="53">U75/R75</f>
        <v>#DIV/0!</v>
      </c>
      <c r="X75" s="259" t="e">
        <f t="shared" ref="X75:X94" si="54">V75/R75</f>
        <v>#DIV/0!</v>
      </c>
    </row>
    <row r="76" spans="1:24" ht="15.75" hidden="1">
      <c r="A76" s="140" t="s">
        <v>664</v>
      </c>
      <c r="B76" s="256" t="s">
        <v>246</v>
      </c>
      <c r="C76" s="272"/>
      <c r="D76" s="272"/>
      <c r="E76" s="272"/>
      <c r="F76" s="272"/>
      <c r="G76" s="259" t="e">
        <f t="shared" si="49"/>
        <v>#DIV/0!</v>
      </c>
      <c r="H76" s="259" t="e">
        <f t="shared" si="50"/>
        <v>#DIV/0!</v>
      </c>
      <c r="I76" s="272"/>
      <c r="J76" s="272"/>
      <c r="K76" s="259" t="e">
        <f t="shared" si="43"/>
        <v>#DIV/0!</v>
      </c>
      <c r="L76" s="259" t="e">
        <f t="shared" si="44"/>
        <v>#DIV/0!</v>
      </c>
      <c r="M76" s="272"/>
      <c r="N76" s="272"/>
      <c r="O76" s="259" t="e">
        <f t="shared" si="45"/>
        <v>#DIV/0!</v>
      </c>
      <c r="P76" s="259" t="e">
        <f t="shared" si="46"/>
        <v>#DIV/0!</v>
      </c>
      <c r="Q76" s="272"/>
      <c r="R76" s="272"/>
      <c r="S76" s="259" t="e">
        <f t="shared" si="51"/>
        <v>#DIV/0!</v>
      </c>
      <c r="T76" s="259" t="e">
        <f t="shared" si="52"/>
        <v>#DIV/0!</v>
      </c>
      <c r="U76" s="272"/>
      <c r="V76" s="272"/>
      <c r="W76" s="259" t="e">
        <f t="shared" si="53"/>
        <v>#DIV/0!</v>
      </c>
      <c r="X76" s="259" t="e">
        <f t="shared" si="54"/>
        <v>#DIV/0!</v>
      </c>
    </row>
    <row r="77" spans="1:24" ht="28.5" hidden="1">
      <c r="A77" s="140" t="s">
        <v>665</v>
      </c>
      <c r="B77" s="256" t="s">
        <v>248</v>
      </c>
      <c r="C77" s="272"/>
      <c r="D77" s="272"/>
      <c r="E77" s="272"/>
      <c r="F77" s="272"/>
      <c r="G77" s="259" t="e">
        <f t="shared" si="49"/>
        <v>#DIV/0!</v>
      </c>
      <c r="H77" s="259" t="e">
        <f t="shared" si="50"/>
        <v>#DIV/0!</v>
      </c>
      <c r="I77" s="272"/>
      <c r="J77" s="272"/>
      <c r="K77" s="259" t="e">
        <f t="shared" si="43"/>
        <v>#DIV/0!</v>
      </c>
      <c r="L77" s="259" t="e">
        <f t="shared" si="44"/>
        <v>#DIV/0!</v>
      </c>
      <c r="M77" s="272"/>
      <c r="N77" s="272"/>
      <c r="O77" s="259" t="e">
        <f t="shared" si="45"/>
        <v>#DIV/0!</v>
      </c>
      <c r="P77" s="259" t="e">
        <f t="shared" si="46"/>
        <v>#DIV/0!</v>
      </c>
      <c r="Q77" s="272"/>
      <c r="R77" s="272"/>
      <c r="S77" s="259" t="e">
        <f t="shared" si="51"/>
        <v>#DIV/0!</v>
      </c>
      <c r="T77" s="259" t="e">
        <f t="shared" si="52"/>
        <v>#DIV/0!</v>
      </c>
      <c r="U77" s="272"/>
      <c r="V77" s="272"/>
      <c r="W77" s="259" t="e">
        <f t="shared" si="53"/>
        <v>#DIV/0!</v>
      </c>
      <c r="X77" s="259" t="e">
        <f t="shared" si="54"/>
        <v>#DIV/0!</v>
      </c>
    </row>
    <row r="78" spans="1:24" hidden="1">
      <c r="A78" s="140" t="s">
        <v>645</v>
      </c>
      <c r="B78" s="248" t="s">
        <v>250</v>
      </c>
      <c r="C78" s="272"/>
      <c r="D78" s="272"/>
      <c r="E78" s="272"/>
      <c r="F78" s="272"/>
      <c r="G78" s="259" t="e">
        <f t="shared" ref="G78:G80" si="55">E78/D78</f>
        <v>#DIV/0!</v>
      </c>
      <c r="H78" s="259" t="e">
        <f t="shared" ref="H78:H80" si="56">F78/D78</f>
        <v>#DIV/0!</v>
      </c>
      <c r="I78" s="272"/>
      <c r="J78" s="272"/>
      <c r="K78" s="259" t="e">
        <f t="shared" si="43"/>
        <v>#DIV/0!</v>
      </c>
      <c r="L78" s="259" t="e">
        <f t="shared" si="44"/>
        <v>#DIV/0!</v>
      </c>
      <c r="M78" s="272"/>
      <c r="N78" s="272"/>
      <c r="O78" s="259" t="e">
        <f t="shared" si="45"/>
        <v>#DIV/0!</v>
      </c>
      <c r="P78" s="259" t="e">
        <f t="shared" si="46"/>
        <v>#DIV/0!</v>
      </c>
      <c r="Q78" s="272"/>
      <c r="R78" s="272"/>
      <c r="S78" s="259" t="e">
        <f t="shared" si="51"/>
        <v>#DIV/0!</v>
      </c>
      <c r="T78" s="259" t="e">
        <f t="shared" si="52"/>
        <v>#DIV/0!</v>
      </c>
      <c r="U78" s="272"/>
      <c r="V78" s="272"/>
      <c r="W78" s="259" t="e">
        <f t="shared" si="53"/>
        <v>#DIV/0!</v>
      </c>
      <c r="X78" s="259" t="e">
        <f t="shared" si="54"/>
        <v>#DIV/0!</v>
      </c>
    </row>
    <row r="79" spans="1:24" hidden="1">
      <c r="A79" s="140" t="s">
        <v>666</v>
      </c>
      <c r="B79" s="256" t="s">
        <v>252</v>
      </c>
      <c r="C79" s="272"/>
      <c r="D79" s="272"/>
      <c r="E79" s="271">
        <f>E76*$E$34</f>
        <v>0</v>
      </c>
      <c r="F79" s="271">
        <f>F76*$F$34</f>
        <v>0</v>
      </c>
      <c r="G79" s="259" t="e">
        <f t="shared" si="55"/>
        <v>#DIV/0!</v>
      </c>
      <c r="H79" s="259" t="e">
        <f t="shared" si="56"/>
        <v>#DIV/0!</v>
      </c>
      <c r="I79" s="271">
        <f>I76*$I$34</f>
        <v>0</v>
      </c>
      <c r="J79" s="271" t="e">
        <f>J76*$J$34</f>
        <v>#REF!</v>
      </c>
      <c r="K79" s="259" t="e">
        <f t="shared" si="43"/>
        <v>#DIV/0!</v>
      </c>
      <c r="L79" s="259" t="e">
        <f t="shared" si="44"/>
        <v>#REF!</v>
      </c>
      <c r="M79" s="271" t="e">
        <f>M76*$M$34</f>
        <v>#REF!</v>
      </c>
      <c r="N79" s="271" t="e">
        <f>N76*$N$34</f>
        <v>#REF!</v>
      </c>
      <c r="O79" s="259" t="e">
        <f t="shared" si="45"/>
        <v>#REF!</v>
      </c>
      <c r="P79" s="259" t="e">
        <f t="shared" si="46"/>
        <v>#REF!</v>
      </c>
      <c r="Q79" s="271" t="e">
        <f>Q76*$M$34</f>
        <v>#REF!</v>
      </c>
      <c r="R79" s="271" t="e">
        <f>R76*$N$34</f>
        <v>#REF!</v>
      </c>
      <c r="S79" s="259" t="e">
        <f t="shared" si="51"/>
        <v>#REF!</v>
      </c>
      <c r="T79" s="259" t="e">
        <f t="shared" si="52"/>
        <v>#REF!</v>
      </c>
      <c r="U79" s="271" t="e">
        <f>U76*$M$34</f>
        <v>#REF!</v>
      </c>
      <c r="V79" s="271" t="e">
        <f>V76*$N$34</f>
        <v>#REF!</v>
      </c>
      <c r="W79" s="259" t="e">
        <f t="shared" si="53"/>
        <v>#REF!</v>
      </c>
      <c r="X79" s="259" t="e">
        <f t="shared" si="54"/>
        <v>#REF!</v>
      </c>
    </row>
    <row r="80" spans="1:24" ht="28.5" hidden="1">
      <c r="A80" s="140" t="s">
        <v>667</v>
      </c>
      <c r="B80" s="256" t="s">
        <v>254</v>
      </c>
      <c r="C80" s="272"/>
      <c r="D80" s="272"/>
      <c r="E80" s="271">
        <f>E77*$E$34</f>
        <v>0</v>
      </c>
      <c r="F80" s="271">
        <f>F77*$F$34</f>
        <v>0</v>
      </c>
      <c r="G80" s="259" t="e">
        <f t="shared" si="55"/>
        <v>#DIV/0!</v>
      </c>
      <c r="H80" s="259" t="e">
        <f t="shared" si="56"/>
        <v>#DIV/0!</v>
      </c>
      <c r="I80" s="271">
        <f>I77*$I$34</f>
        <v>0</v>
      </c>
      <c r="J80" s="271" t="e">
        <f>J77*$J$34</f>
        <v>#REF!</v>
      </c>
      <c r="K80" s="259" t="e">
        <f t="shared" si="43"/>
        <v>#DIV/0!</v>
      </c>
      <c r="L80" s="259" t="e">
        <f t="shared" si="44"/>
        <v>#REF!</v>
      </c>
      <c r="M80" s="271" t="e">
        <f>M77*$M$34</f>
        <v>#REF!</v>
      </c>
      <c r="N80" s="271" t="e">
        <f>N77*$N$34</f>
        <v>#REF!</v>
      </c>
      <c r="O80" s="259" t="e">
        <f t="shared" si="45"/>
        <v>#REF!</v>
      </c>
      <c r="P80" s="259" t="e">
        <f t="shared" si="46"/>
        <v>#REF!</v>
      </c>
      <c r="Q80" s="271" t="e">
        <f>Q77*$M$34</f>
        <v>#REF!</v>
      </c>
      <c r="R80" s="271" t="e">
        <f>R77*$N$34</f>
        <v>#REF!</v>
      </c>
      <c r="S80" s="259" t="e">
        <f t="shared" si="51"/>
        <v>#REF!</v>
      </c>
      <c r="T80" s="259" t="e">
        <f t="shared" si="52"/>
        <v>#REF!</v>
      </c>
      <c r="U80" s="271" t="e">
        <f>U77*$M$34</f>
        <v>#REF!</v>
      </c>
      <c r="V80" s="271" t="e">
        <f>V77*$N$34</f>
        <v>#REF!</v>
      </c>
      <c r="W80" s="259" t="e">
        <f t="shared" si="53"/>
        <v>#REF!</v>
      </c>
      <c r="X80" s="259" t="e">
        <f t="shared" si="54"/>
        <v>#REF!</v>
      </c>
    </row>
    <row r="81" spans="1:24" hidden="1">
      <c r="A81" s="140" t="s">
        <v>646</v>
      </c>
      <c r="B81" s="255" t="s">
        <v>605</v>
      </c>
      <c r="C81" s="272"/>
      <c r="D81" s="272"/>
      <c r="E81" s="272"/>
      <c r="F81" s="272"/>
      <c r="G81" s="259" t="e">
        <f t="shared" ref="G81:G84" si="57">E81/D81</f>
        <v>#DIV/0!</v>
      </c>
      <c r="H81" s="259" t="e">
        <f t="shared" ref="H81:H84" si="58">F81/D81</f>
        <v>#DIV/0!</v>
      </c>
      <c r="I81" s="272"/>
      <c r="J81" s="272"/>
      <c r="K81" s="259" t="e">
        <f t="shared" si="43"/>
        <v>#DIV/0!</v>
      </c>
      <c r="L81" s="259" t="e">
        <f t="shared" si="44"/>
        <v>#DIV/0!</v>
      </c>
      <c r="M81" s="272"/>
      <c r="N81" s="272"/>
      <c r="O81" s="259" t="e">
        <f t="shared" si="45"/>
        <v>#DIV/0!</v>
      </c>
      <c r="P81" s="259" t="e">
        <f t="shared" si="46"/>
        <v>#DIV/0!</v>
      </c>
      <c r="Q81" s="272"/>
      <c r="R81" s="272"/>
      <c r="S81" s="259" t="e">
        <f t="shared" si="51"/>
        <v>#DIV/0!</v>
      </c>
      <c r="T81" s="259" t="e">
        <f t="shared" si="52"/>
        <v>#DIV/0!</v>
      </c>
      <c r="U81" s="272"/>
      <c r="V81" s="272"/>
      <c r="W81" s="259" t="e">
        <f t="shared" si="53"/>
        <v>#DIV/0!</v>
      </c>
      <c r="X81" s="259" t="e">
        <f t="shared" si="54"/>
        <v>#DIV/0!</v>
      </c>
    </row>
    <row r="82" spans="1:24" hidden="1">
      <c r="A82" s="140" t="s">
        <v>647</v>
      </c>
      <c r="B82" s="248" t="s">
        <v>244</v>
      </c>
      <c r="C82" s="272"/>
      <c r="D82" s="272"/>
      <c r="E82" s="272"/>
      <c r="F82" s="272"/>
      <c r="G82" s="259" t="e">
        <f t="shared" si="57"/>
        <v>#DIV/0!</v>
      </c>
      <c r="H82" s="259" t="e">
        <f t="shared" si="58"/>
        <v>#DIV/0!</v>
      </c>
      <c r="I82" s="272"/>
      <c r="J82" s="272"/>
      <c r="K82" s="259" t="e">
        <f t="shared" si="43"/>
        <v>#DIV/0!</v>
      </c>
      <c r="L82" s="259" t="e">
        <f t="shared" si="44"/>
        <v>#DIV/0!</v>
      </c>
      <c r="M82" s="272"/>
      <c r="N82" s="272"/>
      <c r="O82" s="259" t="e">
        <f t="shared" si="45"/>
        <v>#DIV/0!</v>
      </c>
      <c r="P82" s="259" t="e">
        <f t="shared" si="46"/>
        <v>#DIV/0!</v>
      </c>
      <c r="Q82" s="272"/>
      <c r="R82" s="272"/>
      <c r="S82" s="259" t="e">
        <f t="shared" si="51"/>
        <v>#DIV/0!</v>
      </c>
      <c r="T82" s="259" t="e">
        <f t="shared" si="52"/>
        <v>#DIV/0!</v>
      </c>
      <c r="U82" s="272"/>
      <c r="V82" s="272"/>
      <c r="W82" s="259" t="e">
        <f t="shared" si="53"/>
        <v>#DIV/0!</v>
      </c>
      <c r="X82" s="259" t="e">
        <f t="shared" si="54"/>
        <v>#DIV/0!</v>
      </c>
    </row>
    <row r="83" spans="1:24" ht="15.75" hidden="1">
      <c r="A83" s="140" t="s">
        <v>668</v>
      </c>
      <c r="B83" s="256" t="s">
        <v>246</v>
      </c>
      <c r="C83" s="272"/>
      <c r="D83" s="272"/>
      <c r="E83" s="272"/>
      <c r="F83" s="272"/>
      <c r="G83" s="259" t="e">
        <f t="shared" si="57"/>
        <v>#DIV/0!</v>
      </c>
      <c r="H83" s="259" t="e">
        <f t="shared" si="58"/>
        <v>#DIV/0!</v>
      </c>
      <c r="I83" s="272"/>
      <c r="J83" s="272"/>
      <c r="K83" s="259" t="e">
        <f t="shared" si="43"/>
        <v>#DIV/0!</v>
      </c>
      <c r="L83" s="259" t="e">
        <f t="shared" si="44"/>
        <v>#DIV/0!</v>
      </c>
      <c r="M83" s="272"/>
      <c r="N83" s="272"/>
      <c r="O83" s="259" t="e">
        <f t="shared" si="45"/>
        <v>#DIV/0!</v>
      </c>
      <c r="P83" s="259" t="e">
        <f t="shared" si="46"/>
        <v>#DIV/0!</v>
      </c>
      <c r="Q83" s="272"/>
      <c r="R83" s="272"/>
      <c r="S83" s="259" t="e">
        <f t="shared" si="51"/>
        <v>#DIV/0!</v>
      </c>
      <c r="T83" s="259" t="e">
        <f t="shared" si="52"/>
        <v>#DIV/0!</v>
      </c>
      <c r="U83" s="272"/>
      <c r="V83" s="272"/>
      <c r="W83" s="259" t="e">
        <f t="shared" si="53"/>
        <v>#DIV/0!</v>
      </c>
      <c r="X83" s="259" t="e">
        <f t="shared" si="54"/>
        <v>#DIV/0!</v>
      </c>
    </row>
    <row r="84" spans="1:24" ht="28.5" hidden="1">
      <c r="A84" s="140" t="s">
        <v>669</v>
      </c>
      <c r="B84" s="256" t="s">
        <v>248</v>
      </c>
      <c r="C84" s="272"/>
      <c r="D84" s="272"/>
      <c r="E84" s="272"/>
      <c r="F84" s="272"/>
      <c r="G84" s="259" t="e">
        <f t="shared" si="57"/>
        <v>#DIV/0!</v>
      </c>
      <c r="H84" s="259" t="e">
        <f t="shared" si="58"/>
        <v>#DIV/0!</v>
      </c>
      <c r="I84" s="272"/>
      <c r="J84" s="272"/>
      <c r="K84" s="259" t="e">
        <f t="shared" si="43"/>
        <v>#DIV/0!</v>
      </c>
      <c r="L84" s="259" t="e">
        <f t="shared" si="44"/>
        <v>#DIV/0!</v>
      </c>
      <c r="M84" s="272"/>
      <c r="N84" s="272"/>
      <c r="O84" s="259" t="e">
        <f t="shared" si="45"/>
        <v>#DIV/0!</v>
      </c>
      <c r="P84" s="259" t="e">
        <f t="shared" si="46"/>
        <v>#DIV/0!</v>
      </c>
      <c r="Q84" s="272"/>
      <c r="R84" s="272"/>
      <c r="S84" s="259" t="e">
        <f t="shared" si="51"/>
        <v>#DIV/0!</v>
      </c>
      <c r="T84" s="259" t="e">
        <f t="shared" si="52"/>
        <v>#DIV/0!</v>
      </c>
      <c r="U84" s="272"/>
      <c r="V84" s="272"/>
      <c r="W84" s="259" t="e">
        <f t="shared" si="53"/>
        <v>#DIV/0!</v>
      </c>
      <c r="X84" s="259" t="e">
        <f t="shared" si="54"/>
        <v>#DIV/0!</v>
      </c>
    </row>
    <row r="85" spans="1:24" hidden="1">
      <c r="A85" s="140" t="s">
        <v>648</v>
      </c>
      <c r="B85" s="248" t="s">
        <v>250</v>
      </c>
      <c r="C85" s="272"/>
      <c r="D85" s="272"/>
      <c r="E85" s="272"/>
      <c r="F85" s="272"/>
      <c r="G85" s="259" t="e">
        <f t="shared" ref="G85:G87" si="59">E85/D85</f>
        <v>#DIV/0!</v>
      </c>
      <c r="H85" s="259" t="e">
        <f t="shared" ref="H85:H87" si="60">F85/D85</f>
        <v>#DIV/0!</v>
      </c>
      <c r="I85" s="272"/>
      <c r="J85" s="272"/>
      <c r="K85" s="259" t="e">
        <f t="shared" si="43"/>
        <v>#DIV/0!</v>
      </c>
      <c r="L85" s="259" t="e">
        <f t="shared" si="44"/>
        <v>#DIV/0!</v>
      </c>
      <c r="M85" s="272"/>
      <c r="N85" s="272"/>
      <c r="O85" s="259" t="e">
        <f t="shared" si="45"/>
        <v>#DIV/0!</v>
      </c>
      <c r="P85" s="259" t="e">
        <f t="shared" si="46"/>
        <v>#DIV/0!</v>
      </c>
      <c r="Q85" s="272"/>
      <c r="R85" s="272"/>
      <c r="S85" s="259" t="e">
        <f t="shared" si="51"/>
        <v>#DIV/0!</v>
      </c>
      <c r="T85" s="259" t="e">
        <f t="shared" si="52"/>
        <v>#DIV/0!</v>
      </c>
      <c r="U85" s="272"/>
      <c r="V85" s="272"/>
      <c r="W85" s="259" t="e">
        <f t="shared" si="53"/>
        <v>#DIV/0!</v>
      </c>
      <c r="X85" s="259" t="e">
        <f t="shared" si="54"/>
        <v>#DIV/0!</v>
      </c>
    </row>
    <row r="86" spans="1:24" hidden="1">
      <c r="A86" s="140" t="s">
        <v>670</v>
      </c>
      <c r="B86" s="256" t="s">
        <v>252</v>
      </c>
      <c r="C86" s="272"/>
      <c r="D86" s="272"/>
      <c r="E86" s="271">
        <f>E83*$E$34</f>
        <v>0</v>
      </c>
      <c r="F86" s="271">
        <f>F83*$F$34</f>
        <v>0</v>
      </c>
      <c r="G86" s="259" t="e">
        <f t="shared" si="59"/>
        <v>#DIV/0!</v>
      </c>
      <c r="H86" s="259" t="e">
        <f t="shared" si="60"/>
        <v>#DIV/0!</v>
      </c>
      <c r="I86" s="271">
        <f>I83*$I$34</f>
        <v>0</v>
      </c>
      <c r="J86" s="271" t="e">
        <f>J83*$J$34</f>
        <v>#REF!</v>
      </c>
      <c r="K86" s="259" t="e">
        <f t="shared" si="43"/>
        <v>#DIV/0!</v>
      </c>
      <c r="L86" s="259" t="e">
        <f t="shared" si="44"/>
        <v>#REF!</v>
      </c>
      <c r="M86" s="271" t="e">
        <f>M83*$M$34</f>
        <v>#REF!</v>
      </c>
      <c r="N86" s="271" t="e">
        <f>N83*$N$34</f>
        <v>#REF!</v>
      </c>
      <c r="O86" s="259" t="e">
        <f t="shared" si="45"/>
        <v>#REF!</v>
      </c>
      <c r="P86" s="259" t="e">
        <f t="shared" si="46"/>
        <v>#REF!</v>
      </c>
      <c r="Q86" s="271" t="e">
        <f>Q83*$M$34</f>
        <v>#REF!</v>
      </c>
      <c r="R86" s="271" t="e">
        <f>R83*$N$34</f>
        <v>#REF!</v>
      </c>
      <c r="S86" s="259" t="e">
        <f t="shared" si="51"/>
        <v>#REF!</v>
      </c>
      <c r="T86" s="259" t="e">
        <f t="shared" si="52"/>
        <v>#REF!</v>
      </c>
      <c r="U86" s="271" t="e">
        <f>U83*$M$34</f>
        <v>#REF!</v>
      </c>
      <c r="V86" s="271" t="e">
        <f>V83*$N$34</f>
        <v>#REF!</v>
      </c>
      <c r="W86" s="259" t="e">
        <f t="shared" si="53"/>
        <v>#REF!</v>
      </c>
      <c r="X86" s="259" t="e">
        <f t="shared" si="54"/>
        <v>#REF!</v>
      </c>
    </row>
    <row r="87" spans="1:24" ht="28.5" hidden="1">
      <c r="A87" s="140" t="s">
        <v>671</v>
      </c>
      <c r="B87" s="256" t="s">
        <v>254</v>
      </c>
      <c r="C87" s="272"/>
      <c r="D87" s="272"/>
      <c r="E87" s="271">
        <f>E84*$E$34</f>
        <v>0</v>
      </c>
      <c r="F87" s="271">
        <f>F84*$F$34</f>
        <v>0</v>
      </c>
      <c r="G87" s="259" t="e">
        <f t="shared" si="59"/>
        <v>#DIV/0!</v>
      </c>
      <c r="H87" s="259" t="e">
        <f t="shared" si="60"/>
        <v>#DIV/0!</v>
      </c>
      <c r="I87" s="271">
        <f>I84*$I$34</f>
        <v>0</v>
      </c>
      <c r="J87" s="271" t="e">
        <f>J84*$J$34</f>
        <v>#REF!</v>
      </c>
      <c r="K87" s="259" t="e">
        <f t="shared" si="43"/>
        <v>#DIV/0!</v>
      </c>
      <c r="L87" s="259" t="e">
        <f t="shared" si="44"/>
        <v>#REF!</v>
      </c>
      <c r="M87" s="271" t="e">
        <f>M84*$M$34</f>
        <v>#REF!</v>
      </c>
      <c r="N87" s="271" t="e">
        <f>N84*$N$34</f>
        <v>#REF!</v>
      </c>
      <c r="O87" s="259" t="e">
        <f t="shared" si="45"/>
        <v>#REF!</v>
      </c>
      <c r="P87" s="259" t="e">
        <f t="shared" si="46"/>
        <v>#REF!</v>
      </c>
      <c r="Q87" s="271" t="e">
        <f>Q84*$M$34</f>
        <v>#REF!</v>
      </c>
      <c r="R87" s="271" t="e">
        <f>R84*$N$34</f>
        <v>#REF!</v>
      </c>
      <c r="S87" s="259" t="e">
        <f t="shared" si="51"/>
        <v>#REF!</v>
      </c>
      <c r="T87" s="259" t="e">
        <f t="shared" si="52"/>
        <v>#REF!</v>
      </c>
      <c r="U87" s="271" t="e">
        <f>U84*$M$34</f>
        <v>#REF!</v>
      </c>
      <c r="V87" s="271" t="e">
        <f>V84*$N$34</f>
        <v>#REF!</v>
      </c>
      <c r="W87" s="259" t="e">
        <f t="shared" si="53"/>
        <v>#REF!</v>
      </c>
      <c r="X87" s="259" t="e">
        <f t="shared" si="54"/>
        <v>#REF!</v>
      </c>
    </row>
    <row r="88" spans="1:24" hidden="1">
      <c r="A88" s="140" t="s">
        <v>649</v>
      </c>
      <c r="B88" s="255" t="s">
        <v>606</v>
      </c>
      <c r="C88" s="272"/>
      <c r="D88" s="272"/>
      <c r="E88" s="272"/>
      <c r="F88" s="272"/>
      <c r="G88" s="259" t="e">
        <f t="shared" ref="G88:G91" si="61">E88/D88</f>
        <v>#DIV/0!</v>
      </c>
      <c r="H88" s="259" t="e">
        <f t="shared" ref="H88:H91" si="62">F88/D88</f>
        <v>#DIV/0!</v>
      </c>
      <c r="I88" s="272"/>
      <c r="J88" s="272"/>
      <c r="K88" s="259" t="e">
        <f t="shared" si="43"/>
        <v>#DIV/0!</v>
      </c>
      <c r="L88" s="259" t="e">
        <f t="shared" si="44"/>
        <v>#DIV/0!</v>
      </c>
      <c r="M88" s="272"/>
      <c r="N88" s="272"/>
      <c r="O88" s="259" t="e">
        <f t="shared" si="45"/>
        <v>#DIV/0!</v>
      </c>
      <c r="P88" s="259" t="e">
        <f t="shared" si="46"/>
        <v>#DIV/0!</v>
      </c>
      <c r="Q88" s="272"/>
      <c r="R88" s="272"/>
      <c r="S88" s="259" t="e">
        <f t="shared" si="51"/>
        <v>#DIV/0!</v>
      </c>
      <c r="T88" s="259" t="e">
        <f t="shared" si="52"/>
        <v>#DIV/0!</v>
      </c>
      <c r="U88" s="272"/>
      <c r="V88" s="272"/>
      <c r="W88" s="259" t="e">
        <f t="shared" si="53"/>
        <v>#DIV/0!</v>
      </c>
      <c r="X88" s="259" t="e">
        <f t="shared" si="54"/>
        <v>#DIV/0!</v>
      </c>
    </row>
    <row r="89" spans="1:24" hidden="1">
      <c r="A89" s="140" t="s">
        <v>672</v>
      </c>
      <c r="B89" s="248" t="s">
        <v>244</v>
      </c>
      <c r="C89" s="272"/>
      <c r="D89" s="272"/>
      <c r="E89" s="272"/>
      <c r="F89" s="272"/>
      <c r="G89" s="259" t="e">
        <f t="shared" si="61"/>
        <v>#DIV/0!</v>
      </c>
      <c r="H89" s="259" t="e">
        <f t="shared" si="62"/>
        <v>#DIV/0!</v>
      </c>
      <c r="I89" s="272"/>
      <c r="J89" s="272"/>
      <c r="K89" s="259" t="e">
        <f t="shared" si="43"/>
        <v>#DIV/0!</v>
      </c>
      <c r="L89" s="259" t="e">
        <f t="shared" si="44"/>
        <v>#DIV/0!</v>
      </c>
      <c r="M89" s="272"/>
      <c r="N89" s="272"/>
      <c r="O89" s="259" t="e">
        <f t="shared" si="45"/>
        <v>#DIV/0!</v>
      </c>
      <c r="P89" s="259" t="e">
        <f t="shared" si="46"/>
        <v>#DIV/0!</v>
      </c>
      <c r="Q89" s="272"/>
      <c r="R89" s="272"/>
      <c r="S89" s="259" t="e">
        <f t="shared" si="51"/>
        <v>#DIV/0!</v>
      </c>
      <c r="T89" s="259" t="e">
        <f t="shared" si="52"/>
        <v>#DIV/0!</v>
      </c>
      <c r="U89" s="272"/>
      <c r="V89" s="272"/>
      <c r="W89" s="259" t="e">
        <f t="shared" si="53"/>
        <v>#DIV/0!</v>
      </c>
      <c r="X89" s="259" t="e">
        <f t="shared" si="54"/>
        <v>#DIV/0!</v>
      </c>
    </row>
    <row r="90" spans="1:24" ht="15.75" hidden="1">
      <c r="A90" s="140" t="s">
        <v>673</v>
      </c>
      <c r="B90" s="256" t="s">
        <v>246</v>
      </c>
      <c r="C90" s="272"/>
      <c r="D90" s="272"/>
      <c r="E90" s="272"/>
      <c r="F90" s="272"/>
      <c r="G90" s="259" t="e">
        <f t="shared" si="61"/>
        <v>#DIV/0!</v>
      </c>
      <c r="H90" s="259" t="e">
        <f t="shared" si="62"/>
        <v>#DIV/0!</v>
      </c>
      <c r="I90" s="272"/>
      <c r="J90" s="272"/>
      <c r="K90" s="259" t="e">
        <f t="shared" si="43"/>
        <v>#DIV/0!</v>
      </c>
      <c r="L90" s="259" t="e">
        <f t="shared" si="44"/>
        <v>#DIV/0!</v>
      </c>
      <c r="M90" s="272"/>
      <c r="N90" s="272"/>
      <c r="O90" s="259" t="e">
        <f t="shared" si="45"/>
        <v>#DIV/0!</v>
      </c>
      <c r="P90" s="259" t="e">
        <f t="shared" si="46"/>
        <v>#DIV/0!</v>
      </c>
      <c r="Q90" s="272"/>
      <c r="R90" s="272"/>
      <c r="S90" s="259" t="e">
        <f t="shared" si="51"/>
        <v>#DIV/0!</v>
      </c>
      <c r="T90" s="259" t="e">
        <f t="shared" si="52"/>
        <v>#DIV/0!</v>
      </c>
      <c r="U90" s="272"/>
      <c r="V90" s="272"/>
      <c r="W90" s="259" t="e">
        <f t="shared" si="53"/>
        <v>#DIV/0!</v>
      </c>
      <c r="X90" s="259" t="e">
        <f t="shared" si="54"/>
        <v>#DIV/0!</v>
      </c>
    </row>
    <row r="91" spans="1:24" ht="28.5" hidden="1">
      <c r="A91" s="140" t="s">
        <v>650</v>
      </c>
      <c r="B91" s="256" t="s">
        <v>248</v>
      </c>
      <c r="C91" s="272"/>
      <c r="D91" s="272"/>
      <c r="E91" s="272"/>
      <c r="F91" s="272"/>
      <c r="G91" s="259" t="e">
        <f t="shared" si="61"/>
        <v>#DIV/0!</v>
      </c>
      <c r="H91" s="259" t="e">
        <f t="shared" si="62"/>
        <v>#DIV/0!</v>
      </c>
      <c r="I91" s="272"/>
      <c r="J91" s="272"/>
      <c r="K91" s="259" t="e">
        <f t="shared" si="43"/>
        <v>#DIV/0!</v>
      </c>
      <c r="L91" s="259" t="e">
        <f t="shared" si="44"/>
        <v>#DIV/0!</v>
      </c>
      <c r="M91" s="272"/>
      <c r="N91" s="272"/>
      <c r="O91" s="259" t="e">
        <f t="shared" si="45"/>
        <v>#DIV/0!</v>
      </c>
      <c r="P91" s="259" t="e">
        <f t="shared" si="46"/>
        <v>#DIV/0!</v>
      </c>
      <c r="Q91" s="272"/>
      <c r="R91" s="272"/>
      <c r="S91" s="259" t="e">
        <f t="shared" si="51"/>
        <v>#DIV/0!</v>
      </c>
      <c r="T91" s="259" t="e">
        <f t="shared" si="52"/>
        <v>#DIV/0!</v>
      </c>
      <c r="U91" s="272"/>
      <c r="V91" s="272"/>
      <c r="W91" s="259" t="e">
        <f t="shared" si="53"/>
        <v>#DIV/0!</v>
      </c>
      <c r="X91" s="259" t="e">
        <f t="shared" si="54"/>
        <v>#DIV/0!</v>
      </c>
    </row>
    <row r="92" spans="1:24" hidden="1">
      <c r="A92" s="140" t="s">
        <v>651</v>
      </c>
      <c r="B92" s="248" t="s">
        <v>250</v>
      </c>
      <c r="C92" s="272"/>
      <c r="D92" s="272"/>
      <c r="E92" s="272"/>
      <c r="F92" s="272"/>
      <c r="G92" s="259" t="e">
        <f t="shared" ref="G92:G94" si="63">E92/D92</f>
        <v>#DIV/0!</v>
      </c>
      <c r="H92" s="259" t="e">
        <f t="shared" ref="H92:H94" si="64">F92/D92</f>
        <v>#DIV/0!</v>
      </c>
      <c r="I92" s="272"/>
      <c r="J92" s="272"/>
      <c r="K92" s="259" t="e">
        <f t="shared" si="43"/>
        <v>#DIV/0!</v>
      </c>
      <c r="L92" s="259" t="e">
        <f t="shared" si="44"/>
        <v>#DIV/0!</v>
      </c>
      <c r="M92" s="272"/>
      <c r="N92" s="272"/>
      <c r="O92" s="259" t="e">
        <f t="shared" si="45"/>
        <v>#DIV/0!</v>
      </c>
      <c r="P92" s="259" t="e">
        <f t="shared" si="46"/>
        <v>#DIV/0!</v>
      </c>
      <c r="Q92" s="272"/>
      <c r="R92" s="272"/>
      <c r="S92" s="259" t="e">
        <f t="shared" si="51"/>
        <v>#DIV/0!</v>
      </c>
      <c r="T92" s="259" t="e">
        <f t="shared" si="52"/>
        <v>#DIV/0!</v>
      </c>
      <c r="U92" s="272"/>
      <c r="V92" s="272"/>
      <c r="W92" s="259" t="e">
        <f t="shared" si="53"/>
        <v>#DIV/0!</v>
      </c>
      <c r="X92" s="259" t="e">
        <f t="shared" si="54"/>
        <v>#DIV/0!</v>
      </c>
    </row>
    <row r="93" spans="1:24" hidden="1">
      <c r="A93" s="140" t="s">
        <v>674</v>
      </c>
      <c r="B93" s="256" t="s">
        <v>252</v>
      </c>
      <c r="C93" s="272"/>
      <c r="D93" s="272"/>
      <c r="E93" s="271">
        <f>E90*$E$34</f>
        <v>0</v>
      </c>
      <c r="F93" s="271">
        <f>F90*$F$34</f>
        <v>0</v>
      </c>
      <c r="G93" s="259" t="e">
        <f t="shared" si="63"/>
        <v>#DIV/0!</v>
      </c>
      <c r="H93" s="259" t="e">
        <f t="shared" si="64"/>
        <v>#DIV/0!</v>
      </c>
      <c r="I93" s="271">
        <f>I90*$I$34</f>
        <v>0</v>
      </c>
      <c r="J93" s="271" t="e">
        <f>J90*$J$34</f>
        <v>#REF!</v>
      </c>
      <c r="K93" s="259" t="e">
        <f t="shared" si="43"/>
        <v>#DIV/0!</v>
      </c>
      <c r="L93" s="259" t="e">
        <f t="shared" si="44"/>
        <v>#REF!</v>
      </c>
      <c r="M93" s="271" t="e">
        <f>M90*$M$34</f>
        <v>#REF!</v>
      </c>
      <c r="N93" s="271" t="e">
        <f>N90*$N$34</f>
        <v>#REF!</v>
      </c>
      <c r="O93" s="259" t="e">
        <f t="shared" si="45"/>
        <v>#REF!</v>
      </c>
      <c r="P93" s="259" t="e">
        <f t="shared" si="46"/>
        <v>#REF!</v>
      </c>
      <c r="Q93" s="271" t="e">
        <f>Q90*$M$34</f>
        <v>#REF!</v>
      </c>
      <c r="R93" s="271" t="e">
        <f>R90*$N$34</f>
        <v>#REF!</v>
      </c>
      <c r="S93" s="259" t="e">
        <f t="shared" si="51"/>
        <v>#REF!</v>
      </c>
      <c r="T93" s="259" t="e">
        <f t="shared" si="52"/>
        <v>#REF!</v>
      </c>
      <c r="U93" s="271" t="e">
        <f>U90*$M$34</f>
        <v>#REF!</v>
      </c>
      <c r="V93" s="271" t="e">
        <f>V90*$N$34</f>
        <v>#REF!</v>
      </c>
      <c r="W93" s="259" t="e">
        <f t="shared" si="53"/>
        <v>#REF!</v>
      </c>
      <c r="X93" s="259" t="e">
        <f t="shared" si="54"/>
        <v>#REF!</v>
      </c>
    </row>
    <row r="94" spans="1:24" ht="28.5" hidden="1">
      <c r="A94" s="140" t="s">
        <v>675</v>
      </c>
      <c r="B94" s="256" t="s">
        <v>254</v>
      </c>
      <c r="C94" s="272"/>
      <c r="D94" s="272"/>
      <c r="E94" s="271">
        <f>E91*$E$34</f>
        <v>0</v>
      </c>
      <c r="F94" s="271">
        <f>F91*$F$34</f>
        <v>0</v>
      </c>
      <c r="G94" s="259" t="e">
        <f t="shared" si="63"/>
        <v>#DIV/0!</v>
      </c>
      <c r="H94" s="259" t="e">
        <f t="shared" si="64"/>
        <v>#DIV/0!</v>
      </c>
      <c r="I94" s="271">
        <f>I91*$I$34</f>
        <v>0</v>
      </c>
      <c r="J94" s="271" t="e">
        <f>J91*$J$34</f>
        <v>#REF!</v>
      </c>
      <c r="K94" s="259" t="e">
        <f t="shared" si="43"/>
        <v>#DIV/0!</v>
      </c>
      <c r="L94" s="259" t="e">
        <f t="shared" si="44"/>
        <v>#REF!</v>
      </c>
      <c r="M94" s="271" t="e">
        <f>M91*$M$34</f>
        <v>#REF!</v>
      </c>
      <c r="N94" s="271" t="e">
        <f>N91*$N$34</f>
        <v>#REF!</v>
      </c>
      <c r="O94" s="259" t="e">
        <f t="shared" si="45"/>
        <v>#REF!</v>
      </c>
      <c r="P94" s="259" t="e">
        <f t="shared" si="46"/>
        <v>#REF!</v>
      </c>
      <c r="Q94" s="271" t="e">
        <f>Q91*$M$34</f>
        <v>#REF!</v>
      </c>
      <c r="R94" s="271" t="e">
        <f>R91*$N$34</f>
        <v>#REF!</v>
      </c>
      <c r="S94" s="259" t="e">
        <f t="shared" si="51"/>
        <v>#REF!</v>
      </c>
      <c r="T94" s="259" t="e">
        <f t="shared" si="52"/>
        <v>#REF!</v>
      </c>
      <c r="U94" s="271" t="e">
        <f>U91*$M$34</f>
        <v>#REF!</v>
      </c>
      <c r="V94" s="271" t="e">
        <f>V91*$N$34</f>
        <v>#REF!</v>
      </c>
      <c r="W94" s="259" t="e">
        <f t="shared" si="53"/>
        <v>#REF!</v>
      </c>
      <c r="X94" s="259" t="e">
        <f t="shared" si="54"/>
        <v>#REF!</v>
      </c>
    </row>
    <row r="95" spans="1:24">
      <c r="A95" s="139"/>
      <c r="B95" s="257" t="s">
        <v>373</v>
      </c>
      <c r="C95" s="275"/>
      <c r="D95" s="275"/>
      <c r="E95" s="275"/>
      <c r="F95" s="432" t="e">
        <f>(E16+F16)*(E12+E13+F12+F13)/(E10+F10)-(E26+F26)</f>
        <v>#REF!</v>
      </c>
      <c r="G95" s="414"/>
      <c r="H95" s="275"/>
      <c r="I95" s="275"/>
      <c r="J95" s="275" t="e">
        <f>J26+I26+J17+I17-#REF!</f>
        <v>#REF!</v>
      </c>
      <c r="K95" s="203"/>
      <c r="L95" s="203"/>
      <c r="M95" s="275"/>
      <c r="N95" s="275" t="e">
        <f>N26+M26+N17+M17-#REF!</f>
        <v>#REF!</v>
      </c>
      <c r="O95" s="203"/>
      <c r="P95" s="203"/>
      <c r="Q95" s="275"/>
      <c r="R95" s="275" t="e">
        <f>R26+Q26+R17+Q17-#REF!</f>
        <v>#REF!</v>
      </c>
      <c r="S95" s="203"/>
      <c r="T95" s="203"/>
      <c r="U95" s="275"/>
      <c r="V95" s="275" t="e">
        <f>V26+U26+V17+U17-#REF!</f>
        <v>#REF!</v>
      </c>
      <c r="W95" s="203"/>
      <c r="X95" s="203"/>
    </row>
    <row r="96" spans="1:24">
      <c r="F96" s="275"/>
    </row>
    <row r="97" spans="2:24" ht="12" hidden="1" customHeight="1">
      <c r="B97" s="679" t="s">
        <v>280</v>
      </c>
      <c r="C97" s="679"/>
      <c r="D97" s="679"/>
    </row>
    <row r="98" spans="2:24" hidden="1">
      <c r="B98" s="262" t="s">
        <v>281</v>
      </c>
      <c r="C98" s="211"/>
      <c r="D98" s="211"/>
      <c r="E98" s="417"/>
      <c r="F98" s="418"/>
      <c r="G98" s="204"/>
      <c r="H98" s="204"/>
      <c r="I98" s="209"/>
      <c r="J98" s="202">
        <f>I98</f>
        <v>0</v>
      </c>
      <c r="K98" s="204"/>
      <c r="L98" s="204"/>
      <c r="M98" s="209"/>
      <c r="N98" s="202">
        <f>M98</f>
        <v>0</v>
      </c>
      <c r="O98" s="204"/>
      <c r="P98" s="190"/>
      <c r="Q98" s="209"/>
      <c r="R98" s="202">
        <f>Q98</f>
        <v>0</v>
      </c>
      <c r="S98" s="204"/>
      <c r="T98" s="190"/>
      <c r="U98" s="209"/>
      <c r="V98" s="202">
        <f>U98</f>
        <v>0</v>
      </c>
      <c r="W98" s="204"/>
      <c r="X98" s="190"/>
    </row>
    <row r="99" spans="2:24" s="236" customFormat="1" hidden="1">
      <c r="B99" s="262" t="s">
        <v>602</v>
      </c>
      <c r="C99" s="211"/>
      <c r="D99" s="211"/>
      <c r="E99" s="209"/>
      <c r="F99" s="207"/>
      <c r="G99" s="204"/>
      <c r="H99" s="204"/>
      <c r="I99" s="209"/>
      <c r="J99" s="207"/>
      <c r="K99" s="204"/>
      <c r="L99" s="204"/>
      <c r="M99" s="209"/>
      <c r="N99" s="207"/>
      <c r="O99" s="204"/>
      <c r="P99" s="204"/>
      <c r="Q99" s="209"/>
      <c r="R99" s="207"/>
      <c r="S99" s="204"/>
      <c r="T99" s="204"/>
      <c r="U99" s="209"/>
      <c r="V99" s="207"/>
      <c r="W99" s="204"/>
      <c r="X99" s="204"/>
    </row>
    <row r="100" spans="2:24" ht="25.5" hidden="1">
      <c r="B100" s="262" t="s">
        <v>608</v>
      </c>
      <c r="C100" s="211"/>
      <c r="D100" s="211"/>
      <c r="E100" s="416"/>
      <c r="F100" s="416"/>
      <c r="G100" s="204"/>
      <c r="H100" s="204"/>
      <c r="I100" s="190" t="e">
        <f>IF($C$5="да",I98*I44/1.18*I99,I98*I44*I99)</f>
        <v>#REF!</v>
      </c>
      <c r="J100" s="190" t="e">
        <f>IF($C$5="да",J98*J44/1.18*J99,J98*J44*J99)</f>
        <v>#REF!</v>
      </c>
      <c r="K100" s="204"/>
      <c r="L100" s="204"/>
      <c r="M100" s="190" t="e">
        <f>IF($C$5="да",M98*M44/1.18*M99,M98*M44*M99)</f>
        <v>#REF!</v>
      </c>
      <c r="N100" s="190" t="e">
        <f>IF($C$5="да",N98*N44/1.18*N99,N98*N44*N99)</f>
        <v>#REF!</v>
      </c>
      <c r="O100" s="204"/>
      <c r="P100" s="190"/>
      <c r="Q100" s="190" t="e">
        <f>IF($C$5="да",Q98*Q44/1.18*Q99,Q98*Q44*Q99)</f>
        <v>#REF!</v>
      </c>
      <c r="R100" s="190" t="e">
        <f>IF($C$5="да",R98*R44/1.18*R99,R98*R44*R99)</f>
        <v>#REF!</v>
      </c>
      <c r="S100" s="204"/>
      <c r="T100" s="190"/>
      <c r="U100" s="190" t="e">
        <f>IF($C$5="да",U98*U44/1.18*U99,U98*U44*U99)</f>
        <v>#REF!</v>
      </c>
      <c r="V100" s="190" t="e">
        <f>IF($C$5="да",V98*V44/1.18*V99,V98*V44*V99)</f>
        <v>#REF!</v>
      </c>
      <c r="W100" s="204"/>
      <c r="X100" s="190"/>
    </row>
    <row r="101" spans="2:24" ht="27.75" hidden="1" customHeight="1">
      <c r="B101" s="262" t="s">
        <v>607</v>
      </c>
      <c r="C101" s="211"/>
      <c r="D101" s="211"/>
      <c r="E101" s="209"/>
      <c r="F101" s="209"/>
      <c r="G101" s="204"/>
      <c r="H101" s="204"/>
      <c r="I101" s="209"/>
      <c r="J101" s="209"/>
      <c r="K101" s="204"/>
      <c r="L101" s="204"/>
      <c r="M101" s="209"/>
      <c r="N101" s="209"/>
      <c r="O101" s="204"/>
      <c r="P101" s="190"/>
      <c r="Q101" s="209"/>
      <c r="R101" s="209"/>
      <c r="S101" s="204"/>
      <c r="T101" s="190"/>
      <c r="U101" s="209"/>
      <c r="V101" s="209"/>
      <c r="W101" s="204"/>
      <c r="X101" s="190"/>
    </row>
    <row r="102" spans="2:24" ht="54" hidden="1" customHeight="1">
      <c r="B102" s="262" t="s">
        <v>676</v>
      </c>
      <c r="C102" s="211"/>
      <c r="D102" s="211"/>
      <c r="E102" s="190"/>
      <c r="F102" s="416"/>
      <c r="G102" s="204"/>
      <c r="H102" s="204"/>
      <c r="I102" s="190" t="e">
        <f>IF($C$5="да",I101*I21/1.18,I101*I21)</f>
        <v>#REF!</v>
      </c>
      <c r="J102" s="190" t="e">
        <f>IF($C$5="да",J101*J21/1.18,J101*J21)</f>
        <v>#REF!</v>
      </c>
      <c r="K102" s="204"/>
      <c r="L102" s="204"/>
      <c r="M102" s="190" t="e">
        <f>IF($C$5="да",M101*M21/1.18,M101*M21)</f>
        <v>#REF!</v>
      </c>
      <c r="N102" s="190" t="e">
        <f>IF($C$5="да",N101*N21/1.18,N101*N21)</f>
        <v>#REF!</v>
      </c>
      <c r="O102" s="204"/>
      <c r="P102" s="190"/>
      <c r="Q102" s="190" t="e">
        <f>IF($C$5="да",Q101*Q21/1.18,Q101*Q21)</f>
        <v>#REF!</v>
      </c>
      <c r="R102" s="190" t="e">
        <f>IF($C$5="да",R101*R21/1.18,R101*R21)</f>
        <v>#REF!</v>
      </c>
      <c r="S102" s="204"/>
      <c r="T102" s="190"/>
      <c r="U102" s="190" t="e">
        <f>IF($C$5="да",U101*U21/1.18,U101*U21)</f>
        <v>#REF!</v>
      </c>
      <c r="V102" s="190" t="e">
        <f>IF($C$5="да",V101*V21/1.18,V101*V21)</f>
        <v>#REF!</v>
      </c>
      <c r="W102" s="204"/>
      <c r="X102" s="190"/>
    </row>
    <row r="103" spans="2:24" ht="25.5" hidden="1">
      <c r="B103" s="262" t="s">
        <v>283</v>
      </c>
      <c r="C103" s="211"/>
      <c r="D103" s="211"/>
      <c r="E103" s="204"/>
      <c r="F103" s="272"/>
      <c r="G103" s="204"/>
      <c r="H103" s="264"/>
      <c r="I103" s="204" t="e">
        <f>I100-IF($C$5="Да",I21*#REF!/1.18,I21*#REF!)+I102</f>
        <v>#REF!</v>
      </c>
      <c r="J103" s="204" t="e">
        <f>J100-IF($C$5="Да",J21*(#REF!)/1.18,J21*#REF!)+J102</f>
        <v>#REF!</v>
      </c>
      <c r="K103" s="204" t="e">
        <f>J103+I103</f>
        <v>#REF!</v>
      </c>
      <c r="L103" s="204"/>
      <c r="M103" s="204" t="e">
        <f>M100-IF($C$5="Да",M21*#REF!/1.18,M21*#REF!)+M102</f>
        <v>#REF!</v>
      </c>
      <c r="N103" s="204" t="e">
        <f>N100-IF($C$5="Да",N21*(#REF!)/1.18,N21*#REF!)+N102</f>
        <v>#REF!</v>
      </c>
      <c r="O103" s="204" t="e">
        <f>N103+M103</f>
        <v>#REF!</v>
      </c>
      <c r="P103" s="190"/>
      <c r="Q103" s="204" t="e">
        <f>Q100-IF($C$5="Да",Q21*#REF!/1.18,Q21*#REF!)+Q102</f>
        <v>#REF!</v>
      </c>
      <c r="R103" s="204" t="e">
        <f>R100-IF($C$5="Да",R21*(#REF!)/1.18,R21*#REF!)+R102</f>
        <v>#REF!</v>
      </c>
      <c r="S103" s="204" t="e">
        <f>R103+Q103</f>
        <v>#REF!</v>
      </c>
      <c r="T103" s="190"/>
      <c r="U103" s="204" t="e">
        <f>U100-IF($C$5="Да",U21*#REF!/1.18,U21*#REF!)+U102</f>
        <v>#REF!</v>
      </c>
      <c r="V103" s="204" t="e">
        <f>V100-IF($C$5="Да",V21*(#REF!)/1.18,V21*#REF!)+V102</f>
        <v>#REF!</v>
      </c>
      <c r="W103" s="204" t="e">
        <f>V103+U103</f>
        <v>#REF!</v>
      </c>
      <c r="X103" s="190"/>
    </row>
    <row r="104" spans="2:24">
      <c r="B104" s="142"/>
      <c r="C104" s="143"/>
      <c r="D104" s="143"/>
      <c r="E104" s="139"/>
      <c r="F104" s="41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</row>
    <row r="105" spans="2:24">
      <c r="B105" s="679" t="s">
        <v>284</v>
      </c>
      <c r="C105" s="679"/>
      <c r="D105" s="679"/>
      <c r="E105" s="679"/>
      <c r="F105" s="679"/>
      <c r="G105" s="679"/>
      <c r="H105" s="679"/>
      <c r="I105" s="679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</row>
    <row r="106" spans="2:24" s="145" customFormat="1" ht="27" customHeight="1">
      <c r="B106" s="263" t="s">
        <v>969</v>
      </c>
      <c r="C106" s="210"/>
      <c r="D106" s="403"/>
      <c r="E106" s="403"/>
      <c r="F106" s="403" t="e">
        <f>F95</f>
        <v>#REF!</v>
      </c>
      <c r="G106" s="674"/>
      <c r="H106" s="675"/>
      <c r="I106" s="207"/>
      <c r="J106" s="202" t="e">
        <f>I26+J26+I17+J17-#REF!</f>
        <v>#REF!</v>
      </c>
      <c r="K106" s="190"/>
      <c r="L106" s="190"/>
      <c r="M106" s="207"/>
      <c r="N106" s="323" t="e">
        <f>M26+N26+M17+N17-#REF!</f>
        <v>#REF!</v>
      </c>
      <c r="O106" s="190"/>
      <c r="P106" s="190"/>
      <c r="Q106" s="207"/>
      <c r="R106" s="323" t="e">
        <f>Q26+R26+Q17+R17-#REF!</f>
        <v>#REF!</v>
      </c>
      <c r="S106" s="190"/>
      <c r="T106" s="190"/>
      <c r="U106" s="207"/>
      <c r="V106" s="323" t="e">
        <f>U26+V26+U17+V17-#REF!</f>
        <v>#REF!</v>
      </c>
      <c r="W106" s="190"/>
      <c r="X106" s="190"/>
    </row>
    <row r="107" spans="2:24">
      <c r="B107" s="118" t="s">
        <v>968</v>
      </c>
      <c r="F107" s="376" t="e">
        <f>#REF!</f>
        <v>#REF!</v>
      </c>
    </row>
    <row r="109" spans="2:24" ht="15.75" hidden="1" customHeight="1">
      <c r="G109" s="118" t="s">
        <v>974</v>
      </c>
      <c r="H109" s="118" t="s">
        <v>975</v>
      </c>
    </row>
    <row r="110" spans="2:24" hidden="1"/>
    <row r="111" spans="2:24" hidden="1">
      <c r="G111" s="118" t="s">
        <v>972</v>
      </c>
      <c r="H111" s="118" t="s">
        <v>973</v>
      </c>
    </row>
    <row r="112" spans="2:24" hidden="1">
      <c r="E112" s="118" t="s">
        <v>369</v>
      </c>
      <c r="F112" s="376" t="e">
        <f>SUM(#REF!)</f>
        <v>#REF!</v>
      </c>
      <c r="G112" s="376" t="e">
        <f>F112*F21/1.2</f>
        <v>#REF!</v>
      </c>
      <c r="H112" s="376" t="e">
        <f>G112</f>
        <v>#REF!</v>
      </c>
    </row>
    <row r="113" spans="4:8" hidden="1">
      <c r="E113" s="118" t="s">
        <v>970</v>
      </c>
      <c r="F113" s="376" t="e">
        <f>SUM(#REF!)</f>
        <v>#REF!</v>
      </c>
      <c r="G113" s="376" t="e">
        <f>F113*F23</f>
        <v>#REF!</v>
      </c>
      <c r="H113" s="376" t="e">
        <f>F113*#REF!</f>
        <v>#REF!</v>
      </c>
    </row>
    <row r="114" spans="4:8" hidden="1">
      <c r="E114" s="118" t="s">
        <v>971</v>
      </c>
      <c r="F114" s="376" t="e">
        <f>SUM(#REF!)</f>
        <v>#REF!</v>
      </c>
      <c r="G114" s="376" t="e">
        <f>F114*F25</f>
        <v>#REF!</v>
      </c>
      <c r="H114" s="376" t="e">
        <f>F114*#REF!</f>
        <v>#REF!</v>
      </c>
    </row>
    <row r="115" spans="4:8" hidden="1">
      <c r="F115" s="376"/>
      <c r="G115" s="376" t="e">
        <f>SUM(G112:G114)</f>
        <v>#REF!</v>
      </c>
      <c r="H115" s="376" t="e">
        <f>SUM(H112:H114)</f>
        <v>#REF!</v>
      </c>
    </row>
    <row r="116" spans="4:8" hidden="1"/>
    <row r="117" spans="4:8" hidden="1">
      <c r="E117" s="118" t="s">
        <v>976</v>
      </c>
      <c r="F117" s="376" t="e">
        <f>(F16*(F12+F13+F14)/F10)</f>
        <v>#REF!</v>
      </c>
      <c r="G117" s="278" t="e">
        <f>F117-G115</f>
        <v>#REF!</v>
      </c>
      <c r="H117" s="278" t="e">
        <f>F117-H115</f>
        <v>#REF!</v>
      </c>
    </row>
    <row r="120" spans="4:8">
      <c r="D120" s="420"/>
      <c r="E120" s="420"/>
      <c r="F120" s="420"/>
    </row>
  </sheetData>
  <sheetProtection formatCells="0" formatColumns="0" formatRows="0" insertRows="0" insertHyperlinks="0" deleteRows="0" sort="0" autoFilter="0" pivotTables="0"/>
  <mergeCells count="41">
    <mergeCell ref="A6:A8"/>
    <mergeCell ref="B6:B8"/>
    <mergeCell ref="A3:P3"/>
    <mergeCell ref="A2:P2"/>
    <mergeCell ref="M6:N6"/>
    <mergeCell ref="O7:O8"/>
    <mergeCell ref="P7:P8"/>
    <mergeCell ref="E6:F6"/>
    <mergeCell ref="D6:D8"/>
    <mergeCell ref="C6:C8"/>
    <mergeCell ref="W7:W8"/>
    <mergeCell ref="X7:X8"/>
    <mergeCell ref="G1:H1"/>
    <mergeCell ref="O6:P6"/>
    <mergeCell ref="S6:T6"/>
    <mergeCell ref="Q7:Q8"/>
    <mergeCell ref="R7:R8"/>
    <mergeCell ref="S7:S8"/>
    <mergeCell ref="T7:T8"/>
    <mergeCell ref="Q6:R6"/>
    <mergeCell ref="U6:V6"/>
    <mergeCell ref="W6:X6"/>
    <mergeCell ref="U7:U8"/>
    <mergeCell ref="V7:V8"/>
    <mergeCell ref="J7:J8"/>
    <mergeCell ref="AA18:AD18"/>
    <mergeCell ref="G106:H106"/>
    <mergeCell ref="N7:N8"/>
    <mergeCell ref="G6:H6"/>
    <mergeCell ref="G7:G8"/>
    <mergeCell ref="H7:H8"/>
    <mergeCell ref="K6:L6"/>
    <mergeCell ref="K7:K8"/>
    <mergeCell ref="L7:L8"/>
    <mergeCell ref="M7:M8"/>
    <mergeCell ref="B105:I105"/>
    <mergeCell ref="E7:E8"/>
    <mergeCell ref="F7:F8"/>
    <mergeCell ref="I6:J6"/>
    <mergeCell ref="I7:I8"/>
    <mergeCell ref="B97:D97"/>
  </mergeCells>
  <pageMargins left="0.70866141732283472" right="0.70866141732283472" top="0.74803149606299213" bottom="0.74803149606299213" header="0.31496062992125984" footer="0.31496062992125984"/>
  <pageSetup paperSize="9" scale="44" fitToHeight="5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137"/>
  <sheetViews>
    <sheetView zoomScale="90" zoomScaleNormal="90" workbookViewId="0">
      <pane xSplit="2" ySplit="6" topLeftCell="G7" activePane="bottomRight" state="frozen"/>
      <selection activeCell="B4" sqref="B4:B5"/>
      <selection pane="topRight" activeCell="B4" sqref="B4:B5"/>
      <selection pane="bottomLeft" activeCell="B4" sqref="B4:B5"/>
      <selection pane="bottomRight" activeCell="B4" sqref="B4:B5"/>
    </sheetView>
  </sheetViews>
  <sheetFormatPr defaultRowHeight="12.75"/>
  <cols>
    <col min="1" max="1" width="6.7109375" style="171" customWidth="1"/>
    <col min="2" max="2" width="40.28515625" style="119" customWidth="1"/>
    <col min="3" max="6" width="11.7109375" style="119" hidden="1" customWidth="1"/>
    <col min="7" max="9" width="11.7109375" style="119" customWidth="1"/>
    <col min="10" max="14" width="11.7109375" style="119" hidden="1" customWidth="1"/>
    <col min="15" max="41" width="11.7109375" style="187" hidden="1" customWidth="1"/>
    <col min="42" max="42" width="21.85546875" style="119" customWidth="1"/>
    <col min="43" max="286" width="9.140625" style="119"/>
    <col min="287" max="287" width="42.7109375" style="119" customWidth="1"/>
    <col min="288" max="288" width="12.28515625" style="119" customWidth="1"/>
    <col min="289" max="289" width="13.28515625" style="119" customWidth="1"/>
    <col min="290" max="290" width="13.7109375" style="119" customWidth="1"/>
    <col min="291" max="292" width="12" style="119" customWidth="1"/>
    <col min="293" max="296" width="13.85546875" style="119" customWidth="1"/>
    <col min="297" max="297" width="12.140625" style="119" customWidth="1"/>
    <col min="298" max="298" width="21.85546875" style="119" customWidth="1"/>
    <col min="299" max="542" width="9.140625" style="119"/>
    <col min="543" max="543" width="42.7109375" style="119" customWidth="1"/>
    <col min="544" max="544" width="12.28515625" style="119" customWidth="1"/>
    <col min="545" max="545" width="13.28515625" style="119" customWidth="1"/>
    <col min="546" max="546" width="13.7109375" style="119" customWidth="1"/>
    <col min="547" max="548" width="12" style="119" customWidth="1"/>
    <col min="549" max="552" width="13.85546875" style="119" customWidth="1"/>
    <col min="553" max="553" width="12.140625" style="119" customWidth="1"/>
    <col min="554" max="554" width="21.85546875" style="119" customWidth="1"/>
    <col min="555" max="798" width="9.140625" style="119"/>
    <col min="799" max="799" width="42.7109375" style="119" customWidth="1"/>
    <col min="800" max="800" width="12.28515625" style="119" customWidth="1"/>
    <col min="801" max="801" width="13.28515625" style="119" customWidth="1"/>
    <col min="802" max="802" width="13.7109375" style="119" customWidth="1"/>
    <col min="803" max="804" width="12" style="119" customWidth="1"/>
    <col min="805" max="808" width="13.85546875" style="119" customWidth="1"/>
    <col min="809" max="809" width="12.140625" style="119" customWidth="1"/>
    <col min="810" max="810" width="21.85546875" style="119" customWidth="1"/>
    <col min="811" max="1054" width="9.140625" style="119"/>
    <col min="1055" max="1055" width="42.7109375" style="119" customWidth="1"/>
    <col min="1056" max="1056" width="12.28515625" style="119" customWidth="1"/>
    <col min="1057" max="1057" width="13.28515625" style="119" customWidth="1"/>
    <col min="1058" max="1058" width="13.7109375" style="119" customWidth="1"/>
    <col min="1059" max="1060" width="12" style="119" customWidth="1"/>
    <col min="1061" max="1064" width="13.85546875" style="119" customWidth="1"/>
    <col min="1065" max="1065" width="12.140625" style="119" customWidth="1"/>
    <col min="1066" max="1066" width="21.85546875" style="119" customWidth="1"/>
    <col min="1067" max="1310" width="9.140625" style="119"/>
    <col min="1311" max="1311" width="42.7109375" style="119" customWidth="1"/>
    <col min="1312" max="1312" width="12.28515625" style="119" customWidth="1"/>
    <col min="1313" max="1313" width="13.28515625" style="119" customWidth="1"/>
    <col min="1314" max="1314" width="13.7109375" style="119" customWidth="1"/>
    <col min="1315" max="1316" width="12" style="119" customWidth="1"/>
    <col min="1317" max="1320" width="13.85546875" style="119" customWidth="1"/>
    <col min="1321" max="1321" width="12.140625" style="119" customWidth="1"/>
    <col min="1322" max="1322" width="21.85546875" style="119" customWidth="1"/>
    <col min="1323" max="1566" width="9.140625" style="119"/>
    <col min="1567" max="1567" width="42.7109375" style="119" customWidth="1"/>
    <col min="1568" max="1568" width="12.28515625" style="119" customWidth="1"/>
    <col min="1569" max="1569" width="13.28515625" style="119" customWidth="1"/>
    <col min="1570" max="1570" width="13.7109375" style="119" customWidth="1"/>
    <col min="1571" max="1572" width="12" style="119" customWidth="1"/>
    <col min="1573" max="1576" width="13.85546875" style="119" customWidth="1"/>
    <col min="1577" max="1577" width="12.140625" style="119" customWidth="1"/>
    <col min="1578" max="1578" width="21.85546875" style="119" customWidth="1"/>
    <col min="1579" max="1822" width="9.140625" style="119"/>
    <col min="1823" max="1823" width="42.7109375" style="119" customWidth="1"/>
    <col min="1824" max="1824" width="12.28515625" style="119" customWidth="1"/>
    <col min="1825" max="1825" width="13.28515625" style="119" customWidth="1"/>
    <col min="1826" max="1826" width="13.7109375" style="119" customWidth="1"/>
    <col min="1827" max="1828" width="12" style="119" customWidth="1"/>
    <col min="1829" max="1832" width="13.85546875" style="119" customWidth="1"/>
    <col min="1833" max="1833" width="12.140625" style="119" customWidth="1"/>
    <col min="1834" max="1834" width="21.85546875" style="119" customWidth="1"/>
    <col min="1835" max="2078" width="9.140625" style="119"/>
    <col min="2079" max="2079" width="42.7109375" style="119" customWidth="1"/>
    <col min="2080" max="2080" width="12.28515625" style="119" customWidth="1"/>
    <col min="2081" max="2081" width="13.28515625" style="119" customWidth="1"/>
    <col min="2082" max="2082" width="13.7109375" style="119" customWidth="1"/>
    <col min="2083" max="2084" width="12" style="119" customWidth="1"/>
    <col min="2085" max="2088" width="13.85546875" style="119" customWidth="1"/>
    <col min="2089" max="2089" width="12.140625" style="119" customWidth="1"/>
    <col min="2090" max="2090" width="21.85546875" style="119" customWidth="1"/>
    <col min="2091" max="2334" width="9.140625" style="119"/>
    <col min="2335" max="2335" width="42.7109375" style="119" customWidth="1"/>
    <col min="2336" max="2336" width="12.28515625" style="119" customWidth="1"/>
    <col min="2337" max="2337" width="13.28515625" style="119" customWidth="1"/>
    <col min="2338" max="2338" width="13.7109375" style="119" customWidth="1"/>
    <col min="2339" max="2340" width="12" style="119" customWidth="1"/>
    <col min="2341" max="2344" width="13.85546875" style="119" customWidth="1"/>
    <col min="2345" max="2345" width="12.140625" style="119" customWidth="1"/>
    <col min="2346" max="2346" width="21.85546875" style="119" customWidth="1"/>
    <col min="2347" max="2590" width="9.140625" style="119"/>
    <col min="2591" max="2591" width="42.7109375" style="119" customWidth="1"/>
    <col min="2592" max="2592" width="12.28515625" style="119" customWidth="1"/>
    <col min="2593" max="2593" width="13.28515625" style="119" customWidth="1"/>
    <col min="2594" max="2594" width="13.7109375" style="119" customWidth="1"/>
    <col min="2595" max="2596" width="12" style="119" customWidth="1"/>
    <col min="2597" max="2600" width="13.85546875" style="119" customWidth="1"/>
    <col min="2601" max="2601" width="12.140625" style="119" customWidth="1"/>
    <col min="2602" max="2602" width="21.85546875" style="119" customWidth="1"/>
    <col min="2603" max="2846" width="9.140625" style="119"/>
    <col min="2847" max="2847" width="42.7109375" style="119" customWidth="1"/>
    <col min="2848" max="2848" width="12.28515625" style="119" customWidth="1"/>
    <col min="2849" max="2849" width="13.28515625" style="119" customWidth="1"/>
    <col min="2850" max="2850" width="13.7109375" style="119" customWidth="1"/>
    <col min="2851" max="2852" width="12" style="119" customWidth="1"/>
    <col min="2853" max="2856" width="13.85546875" style="119" customWidth="1"/>
    <col min="2857" max="2857" width="12.140625" style="119" customWidth="1"/>
    <col min="2858" max="2858" width="21.85546875" style="119" customWidth="1"/>
    <col min="2859" max="3102" width="9.140625" style="119"/>
    <col min="3103" max="3103" width="42.7109375" style="119" customWidth="1"/>
    <col min="3104" max="3104" width="12.28515625" style="119" customWidth="1"/>
    <col min="3105" max="3105" width="13.28515625" style="119" customWidth="1"/>
    <col min="3106" max="3106" width="13.7109375" style="119" customWidth="1"/>
    <col min="3107" max="3108" width="12" style="119" customWidth="1"/>
    <col min="3109" max="3112" width="13.85546875" style="119" customWidth="1"/>
    <col min="3113" max="3113" width="12.140625" style="119" customWidth="1"/>
    <col min="3114" max="3114" width="21.85546875" style="119" customWidth="1"/>
    <col min="3115" max="3358" width="9.140625" style="119"/>
    <col min="3359" max="3359" width="42.7109375" style="119" customWidth="1"/>
    <col min="3360" max="3360" width="12.28515625" style="119" customWidth="1"/>
    <col min="3361" max="3361" width="13.28515625" style="119" customWidth="1"/>
    <col min="3362" max="3362" width="13.7109375" style="119" customWidth="1"/>
    <col min="3363" max="3364" width="12" style="119" customWidth="1"/>
    <col min="3365" max="3368" width="13.85546875" style="119" customWidth="1"/>
    <col min="3369" max="3369" width="12.140625" style="119" customWidth="1"/>
    <col min="3370" max="3370" width="21.85546875" style="119" customWidth="1"/>
    <col min="3371" max="3614" width="9.140625" style="119"/>
    <col min="3615" max="3615" width="42.7109375" style="119" customWidth="1"/>
    <col min="3616" max="3616" width="12.28515625" style="119" customWidth="1"/>
    <col min="3617" max="3617" width="13.28515625" style="119" customWidth="1"/>
    <col min="3618" max="3618" width="13.7109375" style="119" customWidth="1"/>
    <col min="3619" max="3620" width="12" style="119" customWidth="1"/>
    <col min="3621" max="3624" width="13.85546875" style="119" customWidth="1"/>
    <col min="3625" max="3625" width="12.140625" style="119" customWidth="1"/>
    <col min="3626" max="3626" width="21.85546875" style="119" customWidth="1"/>
    <col min="3627" max="3870" width="9.140625" style="119"/>
    <col min="3871" max="3871" width="42.7109375" style="119" customWidth="1"/>
    <col min="3872" max="3872" width="12.28515625" style="119" customWidth="1"/>
    <col min="3873" max="3873" width="13.28515625" style="119" customWidth="1"/>
    <col min="3874" max="3874" width="13.7109375" style="119" customWidth="1"/>
    <col min="3875" max="3876" width="12" style="119" customWidth="1"/>
    <col min="3877" max="3880" width="13.85546875" style="119" customWidth="1"/>
    <col min="3881" max="3881" width="12.140625" style="119" customWidth="1"/>
    <col min="3882" max="3882" width="21.85546875" style="119" customWidth="1"/>
    <col min="3883" max="4126" width="9.140625" style="119"/>
    <col min="4127" max="4127" width="42.7109375" style="119" customWidth="1"/>
    <col min="4128" max="4128" width="12.28515625" style="119" customWidth="1"/>
    <col min="4129" max="4129" width="13.28515625" style="119" customWidth="1"/>
    <col min="4130" max="4130" width="13.7109375" style="119" customWidth="1"/>
    <col min="4131" max="4132" width="12" style="119" customWidth="1"/>
    <col min="4133" max="4136" width="13.85546875" style="119" customWidth="1"/>
    <col min="4137" max="4137" width="12.140625" style="119" customWidth="1"/>
    <col min="4138" max="4138" width="21.85546875" style="119" customWidth="1"/>
    <col min="4139" max="4382" width="9.140625" style="119"/>
    <col min="4383" max="4383" width="42.7109375" style="119" customWidth="1"/>
    <col min="4384" max="4384" width="12.28515625" style="119" customWidth="1"/>
    <col min="4385" max="4385" width="13.28515625" style="119" customWidth="1"/>
    <col min="4386" max="4386" width="13.7109375" style="119" customWidth="1"/>
    <col min="4387" max="4388" width="12" style="119" customWidth="1"/>
    <col min="4389" max="4392" width="13.85546875" style="119" customWidth="1"/>
    <col min="4393" max="4393" width="12.140625" style="119" customWidth="1"/>
    <col min="4394" max="4394" width="21.85546875" style="119" customWidth="1"/>
    <col min="4395" max="4638" width="9.140625" style="119"/>
    <col min="4639" max="4639" width="42.7109375" style="119" customWidth="1"/>
    <col min="4640" max="4640" width="12.28515625" style="119" customWidth="1"/>
    <col min="4641" max="4641" width="13.28515625" style="119" customWidth="1"/>
    <col min="4642" max="4642" width="13.7109375" style="119" customWidth="1"/>
    <col min="4643" max="4644" width="12" style="119" customWidth="1"/>
    <col min="4645" max="4648" width="13.85546875" style="119" customWidth="1"/>
    <col min="4649" max="4649" width="12.140625" style="119" customWidth="1"/>
    <col min="4650" max="4650" width="21.85546875" style="119" customWidth="1"/>
    <col min="4651" max="4894" width="9.140625" style="119"/>
    <col min="4895" max="4895" width="42.7109375" style="119" customWidth="1"/>
    <col min="4896" max="4896" width="12.28515625" style="119" customWidth="1"/>
    <col min="4897" max="4897" width="13.28515625" style="119" customWidth="1"/>
    <col min="4898" max="4898" width="13.7109375" style="119" customWidth="1"/>
    <col min="4899" max="4900" width="12" style="119" customWidth="1"/>
    <col min="4901" max="4904" width="13.85546875" style="119" customWidth="1"/>
    <col min="4905" max="4905" width="12.140625" style="119" customWidth="1"/>
    <col min="4906" max="4906" width="21.85546875" style="119" customWidth="1"/>
    <col min="4907" max="5150" width="9.140625" style="119"/>
    <col min="5151" max="5151" width="42.7109375" style="119" customWidth="1"/>
    <col min="5152" max="5152" width="12.28515625" style="119" customWidth="1"/>
    <col min="5153" max="5153" width="13.28515625" style="119" customWidth="1"/>
    <col min="5154" max="5154" width="13.7109375" style="119" customWidth="1"/>
    <col min="5155" max="5156" width="12" style="119" customWidth="1"/>
    <col min="5157" max="5160" width="13.85546875" style="119" customWidth="1"/>
    <col min="5161" max="5161" width="12.140625" style="119" customWidth="1"/>
    <col min="5162" max="5162" width="21.85546875" style="119" customWidth="1"/>
    <col min="5163" max="5406" width="9.140625" style="119"/>
    <col min="5407" max="5407" width="42.7109375" style="119" customWidth="1"/>
    <col min="5408" max="5408" width="12.28515625" style="119" customWidth="1"/>
    <col min="5409" max="5409" width="13.28515625" style="119" customWidth="1"/>
    <col min="5410" max="5410" width="13.7109375" style="119" customWidth="1"/>
    <col min="5411" max="5412" width="12" style="119" customWidth="1"/>
    <col min="5413" max="5416" width="13.85546875" style="119" customWidth="1"/>
    <col min="5417" max="5417" width="12.140625" style="119" customWidth="1"/>
    <col min="5418" max="5418" width="21.85546875" style="119" customWidth="1"/>
    <col min="5419" max="5662" width="9.140625" style="119"/>
    <col min="5663" max="5663" width="42.7109375" style="119" customWidth="1"/>
    <col min="5664" max="5664" width="12.28515625" style="119" customWidth="1"/>
    <col min="5665" max="5665" width="13.28515625" style="119" customWidth="1"/>
    <col min="5666" max="5666" width="13.7109375" style="119" customWidth="1"/>
    <col min="5667" max="5668" width="12" style="119" customWidth="1"/>
    <col min="5669" max="5672" width="13.85546875" style="119" customWidth="1"/>
    <col min="5673" max="5673" width="12.140625" style="119" customWidth="1"/>
    <col min="5674" max="5674" width="21.85546875" style="119" customWidth="1"/>
    <col min="5675" max="5918" width="9.140625" style="119"/>
    <col min="5919" max="5919" width="42.7109375" style="119" customWidth="1"/>
    <col min="5920" max="5920" width="12.28515625" style="119" customWidth="1"/>
    <col min="5921" max="5921" width="13.28515625" style="119" customWidth="1"/>
    <col min="5922" max="5922" width="13.7109375" style="119" customWidth="1"/>
    <col min="5923" max="5924" width="12" style="119" customWidth="1"/>
    <col min="5925" max="5928" width="13.85546875" style="119" customWidth="1"/>
    <col min="5929" max="5929" width="12.140625" style="119" customWidth="1"/>
    <col min="5930" max="5930" width="21.85546875" style="119" customWidth="1"/>
    <col min="5931" max="6174" width="9.140625" style="119"/>
    <col min="6175" max="6175" width="42.7109375" style="119" customWidth="1"/>
    <col min="6176" max="6176" width="12.28515625" style="119" customWidth="1"/>
    <col min="6177" max="6177" width="13.28515625" style="119" customWidth="1"/>
    <col min="6178" max="6178" width="13.7109375" style="119" customWidth="1"/>
    <col min="6179" max="6180" width="12" style="119" customWidth="1"/>
    <col min="6181" max="6184" width="13.85546875" style="119" customWidth="1"/>
    <col min="6185" max="6185" width="12.140625" style="119" customWidth="1"/>
    <col min="6186" max="6186" width="21.85546875" style="119" customWidth="1"/>
    <col min="6187" max="6430" width="9.140625" style="119"/>
    <col min="6431" max="6431" width="42.7109375" style="119" customWidth="1"/>
    <col min="6432" max="6432" width="12.28515625" style="119" customWidth="1"/>
    <col min="6433" max="6433" width="13.28515625" style="119" customWidth="1"/>
    <col min="6434" max="6434" width="13.7109375" style="119" customWidth="1"/>
    <col min="6435" max="6436" width="12" style="119" customWidth="1"/>
    <col min="6437" max="6440" width="13.85546875" style="119" customWidth="1"/>
    <col min="6441" max="6441" width="12.140625" style="119" customWidth="1"/>
    <col min="6442" max="6442" width="21.85546875" style="119" customWidth="1"/>
    <col min="6443" max="6686" width="9.140625" style="119"/>
    <col min="6687" max="6687" width="42.7109375" style="119" customWidth="1"/>
    <col min="6688" max="6688" width="12.28515625" style="119" customWidth="1"/>
    <col min="6689" max="6689" width="13.28515625" style="119" customWidth="1"/>
    <col min="6690" max="6690" width="13.7109375" style="119" customWidth="1"/>
    <col min="6691" max="6692" width="12" style="119" customWidth="1"/>
    <col min="6693" max="6696" width="13.85546875" style="119" customWidth="1"/>
    <col min="6697" max="6697" width="12.140625" style="119" customWidth="1"/>
    <col min="6698" max="6698" width="21.85546875" style="119" customWidth="1"/>
    <col min="6699" max="6942" width="9.140625" style="119"/>
    <col min="6943" max="6943" width="42.7109375" style="119" customWidth="1"/>
    <col min="6944" max="6944" width="12.28515625" style="119" customWidth="1"/>
    <col min="6945" max="6945" width="13.28515625" style="119" customWidth="1"/>
    <col min="6946" max="6946" width="13.7109375" style="119" customWidth="1"/>
    <col min="6947" max="6948" width="12" style="119" customWidth="1"/>
    <col min="6949" max="6952" width="13.85546875" style="119" customWidth="1"/>
    <col min="6953" max="6953" width="12.140625" style="119" customWidth="1"/>
    <col min="6954" max="6954" width="21.85546875" style="119" customWidth="1"/>
    <col min="6955" max="7198" width="9.140625" style="119"/>
    <col min="7199" max="7199" width="42.7109375" style="119" customWidth="1"/>
    <col min="7200" max="7200" width="12.28515625" style="119" customWidth="1"/>
    <col min="7201" max="7201" width="13.28515625" style="119" customWidth="1"/>
    <col min="7202" max="7202" width="13.7109375" style="119" customWidth="1"/>
    <col min="7203" max="7204" width="12" style="119" customWidth="1"/>
    <col min="7205" max="7208" width="13.85546875" style="119" customWidth="1"/>
    <col min="7209" max="7209" width="12.140625" style="119" customWidth="1"/>
    <col min="7210" max="7210" width="21.85546875" style="119" customWidth="1"/>
    <col min="7211" max="7454" width="9.140625" style="119"/>
    <col min="7455" max="7455" width="42.7109375" style="119" customWidth="1"/>
    <col min="7456" max="7456" width="12.28515625" style="119" customWidth="1"/>
    <col min="7457" max="7457" width="13.28515625" style="119" customWidth="1"/>
    <col min="7458" max="7458" width="13.7109375" style="119" customWidth="1"/>
    <col min="7459" max="7460" width="12" style="119" customWidth="1"/>
    <col min="7461" max="7464" width="13.85546875" style="119" customWidth="1"/>
    <col min="7465" max="7465" width="12.140625" style="119" customWidth="1"/>
    <col min="7466" max="7466" width="21.85546875" style="119" customWidth="1"/>
    <col min="7467" max="7710" width="9.140625" style="119"/>
    <col min="7711" max="7711" width="42.7109375" style="119" customWidth="1"/>
    <col min="7712" max="7712" width="12.28515625" style="119" customWidth="1"/>
    <col min="7713" max="7713" width="13.28515625" style="119" customWidth="1"/>
    <col min="7714" max="7714" width="13.7109375" style="119" customWidth="1"/>
    <col min="7715" max="7716" width="12" style="119" customWidth="1"/>
    <col min="7717" max="7720" width="13.85546875" style="119" customWidth="1"/>
    <col min="7721" max="7721" width="12.140625" style="119" customWidth="1"/>
    <col min="7722" max="7722" width="21.85546875" style="119" customWidth="1"/>
    <col min="7723" max="7966" width="9.140625" style="119"/>
    <col min="7967" max="7967" width="42.7109375" style="119" customWidth="1"/>
    <col min="7968" max="7968" width="12.28515625" style="119" customWidth="1"/>
    <col min="7969" max="7969" width="13.28515625" style="119" customWidth="1"/>
    <col min="7970" max="7970" width="13.7109375" style="119" customWidth="1"/>
    <col min="7971" max="7972" width="12" style="119" customWidth="1"/>
    <col min="7973" max="7976" width="13.85546875" style="119" customWidth="1"/>
    <col min="7977" max="7977" width="12.140625" style="119" customWidth="1"/>
    <col min="7978" max="7978" width="21.85546875" style="119" customWidth="1"/>
    <col min="7979" max="8222" width="9.140625" style="119"/>
    <col min="8223" max="8223" width="42.7109375" style="119" customWidth="1"/>
    <col min="8224" max="8224" width="12.28515625" style="119" customWidth="1"/>
    <col min="8225" max="8225" width="13.28515625" style="119" customWidth="1"/>
    <col min="8226" max="8226" width="13.7109375" style="119" customWidth="1"/>
    <col min="8227" max="8228" width="12" style="119" customWidth="1"/>
    <col min="8229" max="8232" width="13.85546875" style="119" customWidth="1"/>
    <col min="8233" max="8233" width="12.140625" style="119" customWidth="1"/>
    <col min="8234" max="8234" width="21.85546875" style="119" customWidth="1"/>
    <col min="8235" max="8478" width="9.140625" style="119"/>
    <col min="8479" max="8479" width="42.7109375" style="119" customWidth="1"/>
    <col min="8480" max="8480" width="12.28515625" style="119" customWidth="1"/>
    <col min="8481" max="8481" width="13.28515625" style="119" customWidth="1"/>
    <col min="8482" max="8482" width="13.7109375" style="119" customWidth="1"/>
    <col min="8483" max="8484" width="12" style="119" customWidth="1"/>
    <col min="8485" max="8488" width="13.85546875" style="119" customWidth="1"/>
    <col min="8489" max="8489" width="12.140625" style="119" customWidth="1"/>
    <col min="8490" max="8490" width="21.85546875" style="119" customWidth="1"/>
    <col min="8491" max="8734" width="9.140625" style="119"/>
    <col min="8735" max="8735" width="42.7109375" style="119" customWidth="1"/>
    <col min="8736" max="8736" width="12.28515625" style="119" customWidth="1"/>
    <col min="8737" max="8737" width="13.28515625" style="119" customWidth="1"/>
    <col min="8738" max="8738" width="13.7109375" style="119" customWidth="1"/>
    <col min="8739" max="8740" width="12" style="119" customWidth="1"/>
    <col min="8741" max="8744" width="13.85546875" style="119" customWidth="1"/>
    <col min="8745" max="8745" width="12.140625" style="119" customWidth="1"/>
    <col min="8746" max="8746" width="21.85546875" style="119" customWidth="1"/>
    <col min="8747" max="8990" width="9.140625" style="119"/>
    <col min="8991" max="8991" width="42.7109375" style="119" customWidth="1"/>
    <col min="8992" max="8992" width="12.28515625" style="119" customWidth="1"/>
    <col min="8993" max="8993" width="13.28515625" style="119" customWidth="1"/>
    <col min="8994" max="8994" width="13.7109375" style="119" customWidth="1"/>
    <col min="8995" max="8996" width="12" style="119" customWidth="1"/>
    <col min="8997" max="9000" width="13.85546875" style="119" customWidth="1"/>
    <col min="9001" max="9001" width="12.140625" style="119" customWidth="1"/>
    <col min="9002" max="9002" width="21.85546875" style="119" customWidth="1"/>
    <col min="9003" max="9246" width="9.140625" style="119"/>
    <col min="9247" max="9247" width="42.7109375" style="119" customWidth="1"/>
    <col min="9248" max="9248" width="12.28515625" style="119" customWidth="1"/>
    <col min="9249" max="9249" width="13.28515625" style="119" customWidth="1"/>
    <col min="9250" max="9250" width="13.7109375" style="119" customWidth="1"/>
    <col min="9251" max="9252" width="12" style="119" customWidth="1"/>
    <col min="9253" max="9256" width="13.85546875" style="119" customWidth="1"/>
    <col min="9257" max="9257" width="12.140625" style="119" customWidth="1"/>
    <col min="9258" max="9258" width="21.85546875" style="119" customWidth="1"/>
    <col min="9259" max="9502" width="9.140625" style="119"/>
    <col min="9503" max="9503" width="42.7109375" style="119" customWidth="1"/>
    <col min="9504" max="9504" width="12.28515625" style="119" customWidth="1"/>
    <col min="9505" max="9505" width="13.28515625" style="119" customWidth="1"/>
    <col min="9506" max="9506" width="13.7109375" style="119" customWidth="1"/>
    <col min="9507" max="9508" width="12" style="119" customWidth="1"/>
    <col min="9509" max="9512" width="13.85546875" style="119" customWidth="1"/>
    <col min="9513" max="9513" width="12.140625" style="119" customWidth="1"/>
    <col min="9514" max="9514" width="21.85546875" style="119" customWidth="1"/>
    <col min="9515" max="9758" width="9.140625" style="119"/>
    <col min="9759" max="9759" width="42.7109375" style="119" customWidth="1"/>
    <col min="9760" max="9760" width="12.28515625" style="119" customWidth="1"/>
    <col min="9761" max="9761" width="13.28515625" style="119" customWidth="1"/>
    <col min="9762" max="9762" width="13.7109375" style="119" customWidth="1"/>
    <col min="9763" max="9764" width="12" style="119" customWidth="1"/>
    <col min="9765" max="9768" width="13.85546875" style="119" customWidth="1"/>
    <col min="9769" max="9769" width="12.140625" style="119" customWidth="1"/>
    <col min="9770" max="9770" width="21.85546875" style="119" customWidth="1"/>
    <col min="9771" max="10014" width="9.140625" style="119"/>
    <col min="10015" max="10015" width="42.7109375" style="119" customWidth="1"/>
    <col min="10016" max="10016" width="12.28515625" style="119" customWidth="1"/>
    <col min="10017" max="10017" width="13.28515625" style="119" customWidth="1"/>
    <col min="10018" max="10018" width="13.7109375" style="119" customWidth="1"/>
    <col min="10019" max="10020" width="12" style="119" customWidth="1"/>
    <col min="10021" max="10024" width="13.85546875" style="119" customWidth="1"/>
    <col min="10025" max="10025" width="12.140625" style="119" customWidth="1"/>
    <col min="10026" max="10026" width="21.85546875" style="119" customWidth="1"/>
    <col min="10027" max="10270" width="9.140625" style="119"/>
    <col min="10271" max="10271" width="42.7109375" style="119" customWidth="1"/>
    <col min="10272" max="10272" width="12.28515625" style="119" customWidth="1"/>
    <col min="10273" max="10273" width="13.28515625" style="119" customWidth="1"/>
    <col min="10274" max="10274" width="13.7109375" style="119" customWidth="1"/>
    <col min="10275" max="10276" width="12" style="119" customWidth="1"/>
    <col min="10277" max="10280" width="13.85546875" style="119" customWidth="1"/>
    <col min="10281" max="10281" width="12.140625" style="119" customWidth="1"/>
    <col min="10282" max="10282" width="21.85546875" style="119" customWidth="1"/>
    <col min="10283" max="10526" width="9.140625" style="119"/>
    <col min="10527" max="10527" width="42.7109375" style="119" customWidth="1"/>
    <col min="10528" max="10528" width="12.28515625" style="119" customWidth="1"/>
    <col min="10529" max="10529" width="13.28515625" style="119" customWidth="1"/>
    <col min="10530" max="10530" width="13.7109375" style="119" customWidth="1"/>
    <col min="10531" max="10532" width="12" style="119" customWidth="1"/>
    <col min="10533" max="10536" width="13.85546875" style="119" customWidth="1"/>
    <col min="10537" max="10537" width="12.140625" style="119" customWidth="1"/>
    <col min="10538" max="10538" width="21.85546875" style="119" customWidth="1"/>
    <col min="10539" max="10782" width="9.140625" style="119"/>
    <col min="10783" max="10783" width="42.7109375" style="119" customWidth="1"/>
    <col min="10784" max="10784" width="12.28515625" style="119" customWidth="1"/>
    <col min="10785" max="10785" width="13.28515625" style="119" customWidth="1"/>
    <col min="10786" max="10786" width="13.7109375" style="119" customWidth="1"/>
    <col min="10787" max="10788" width="12" style="119" customWidth="1"/>
    <col min="10789" max="10792" width="13.85546875" style="119" customWidth="1"/>
    <col min="10793" max="10793" width="12.140625" style="119" customWidth="1"/>
    <col min="10794" max="10794" width="21.85546875" style="119" customWidth="1"/>
    <col min="10795" max="11038" width="9.140625" style="119"/>
    <col min="11039" max="11039" width="42.7109375" style="119" customWidth="1"/>
    <col min="11040" max="11040" width="12.28515625" style="119" customWidth="1"/>
    <col min="11041" max="11041" width="13.28515625" style="119" customWidth="1"/>
    <col min="11042" max="11042" width="13.7109375" style="119" customWidth="1"/>
    <col min="11043" max="11044" width="12" style="119" customWidth="1"/>
    <col min="11045" max="11048" width="13.85546875" style="119" customWidth="1"/>
    <col min="11049" max="11049" width="12.140625" style="119" customWidth="1"/>
    <col min="11050" max="11050" width="21.85546875" style="119" customWidth="1"/>
    <col min="11051" max="11294" width="9.140625" style="119"/>
    <col min="11295" max="11295" width="42.7109375" style="119" customWidth="1"/>
    <col min="11296" max="11296" width="12.28515625" style="119" customWidth="1"/>
    <col min="11297" max="11297" width="13.28515625" style="119" customWidth="1"/>
    <col min="11298" max="11298" width="13.7109375" style="119" customWidth="1"/>
    <col min="11299" max="11300" width="12" style="119" customWidth="1"/>
    <col min="11301" max="11304" width="13.85546875" style="119" customWidth="1"/>
    <col min="11305" max="11305" width="12.140625" style="119" customWidth="1"/>
    <col min="11306" max="11306" width="21.85546875" style="119" customWidth="1"/>
    <col min="11307" max="11550" width="9.140625" style="119"/>
    <col min="11551" max="11551" width="42.7109375" style="119" customWidth="1"/>
    <col min="11552" max="11552" width="12.28515625" style="119" customWidth="1"/>
    <col min="11553" max="11553" width="13.28515625" style="119" customWidth="1"/>
    <col min="11554" max="11554" width="13.7109375" style="119" customWidth="1"/>
    <col min="11555" max="11556" width="12" style="119" customWidth="1"/>
    <col min="11557" max="11560" width="13.85546875" style="119" customWidth="1"/>
    <col min="11561" max="11561" width="12.140625" style="119" customWidth="1"/>
    <col min="11562" max="11562" width="21.85546875" style="119" customWidth="1"/>
    <col min="11563" max="11806" width="9.140625" style="119"/>
    <col min="11807" max="11807" width="42.7109375" style="119" customWidth="1"/>
    <col min="11808" max="11808" width="12.28515625" style="119" customWidth="1"/>
    <col min="11809" max="11809" width="13.28515625" style="119" customWidth="1"/>
    <col min="11810" max="11810" width="13.7109375" style="119" customWidth="1"/>
    <col min="11811" max="11812" width="12" style="119" customWidth="1"/>
    <col min="11813" max="11816" width="13.85546875" style="119" customWidth="1"/>
    <col min="11817" max="11817" width="12.140625" style="119" customWidth="1"/>
    <col min="11818" max="11818" width="21.85546875" style="119" customWidth="1"/>
    <col min="11819" max="12062" width="9.140625" style="119"/>
    <col min="12063" max="12063" width="42.7109375" style="119" customWidth="1"/>
    <col min="12064" max="12064" width="12.28515625" style="119" customWidth="1"/>
    <col min="12065" max="12065" width="13.28515625" style="119" customWidth="1"/>
    <col min="12066" max="12066" width="13.7109375" style="119" customWidth="1"/>
    <col min="12067" max="12068" width="12" style="119" customWidth="1"/>
    <col min="12069" max="12072" width="13.85546875" style="119" customWidth="1"/>
    <col min="12073" max="12073" width="12.140625" style="119" customWidth="1"/>
    <col min="12074" max="12074" width="21.85546875" style="119" customWidth="1"/>
    <col min="12075" max="12318" width="9.140625" style="119"/>
    <col min="12319" max="12319" width="42.7109375" style="119" customWidth="1"/>
    <col min="12320" max="12320" width="12.28515625" style="119" customWidth="1"/>
    <col min="12321" max="12321" width="13.28515625" style="119" customWidth="1"/>
    <col min="12322" max="12322" width="13.7109375" style="119" customWidth="1"/>
    <col min="12323" max="12324" width="12" style="119" customWidth="1"/>
    <col min="12325" max="12328" width="13.85546875" style="119" customWidth="1"/>
    <col min="12329" max="12329" width="12.140625" style="119" customWidth="1"/>
    <col min="12330" max="12330" width="21.85546875" style="119" customWidth="1"/>
    <col min="12331" max="12574" width="9.140625" style="119"/>
    <col min="12575" max="12575" width="42.7109375" style="119" customWidth="1"/>
    <col min="12576" max="12576" width="12.28515625" style="119" customWidth="1"/>
    <col min="12577" max="12577" width="13.28515625" style="119" customWidth="1"/>
    <col min="12578" max="12578" width="13.7109375" style="119" customWidth="1"/>
    <col min="12579" max="12580" width="12" style="119" customWidth="1"/>
    <col min="12581" max="12584" width="13.85546875" style="119" customWidth="1"/>
    <col min="12585" max="12585" width="12.140625" style="119" customWidth="1"/>
    <col min="12586" max="12586" width="21.85546875" style="119" customWidth="1"/>
    <col min="12587" max="12830" width="9.140625" style="119"/>
    <col min="12831" max="12831" width="42.7109375" style="119" customWidth="1"/>
    <col min="12832" max="12832" width="12.28515625" style="119" customWidth="1"/>
    <col min="12833" max="12833" width="13.28515625" style="119" customWidth="1"/>
    <col min="12834" max="12834" width="13.7109375" style="119" customWidth="1"/>
    <col min="12835" max="12836" width="12" style="119" customWidth="1"/>
    <col min="12837" max="12840" width="13.85546875" style="119" customWidth="1"/>
    <col min="12841" max="12841" width="12.140625" style="119" customWidth="1"/>
    <col min="12842" max="12842" width="21.85546875" style="119" customWidth="1"/>
    <col min="12843" max="13086" width="9.140625" style="119"/>
    <col min="13087" max="13087" width="42.7109375" style="119" customWidth="1"/>
    <col min="13088" max="13088" width="12.28515625" style="119" customWidth="1"/>
    <col min="13089" max="13089" width="13.28515625" style="119" customWidth="1"/>
    <col min="13090" max="13090" width="13.7109375" style="119" customWidth="1"/>
    <col min="13091" max="13092" width="12" style="119" customWidth="1"/>
    <col min="13093" max="13096" width="13.85546875" style="119" customWidth="1"/>
    <col min="13097" max="13097" width="12.140625" style="119" customWidth="1"/>
    <col min="13098" max="13098" width="21.85546875" style="119" customWidth="1"/>
    <col min="13099" max="13342" width="9.140625" style="119"/>
    <col min="13343" max="13343" width="42.7109375" style="119" customWidth="1"/>
    <col min="13344" max="13344" width="12.28515625" style="119" customWidth="1"/>
    <col min="13345" max="13345" width="13.28515625" style="119" customWidth="1"/>
    <col min="13346" max="13346" width="13.7109375" style="119" customWidth="1"/>
    <col min="13347" max="13348" width="12" style="119" customWidth="1"/>
    <col min="13349" max="13352" width="13.85546875" style="119" customWidth="1"/>
    <col min="13353" max="13353" width="12.140625" style="119" customWidth="1"/>
    <col min="13354" max="13354" width="21.85546875" style="119" customWidth="1"/>
    <col min="13355" max="13598" width="9.140625" style="119"/>
    <col min="13599" max="13599" width="42.7109375" style="119" customWidth="1"/>
    <col min="13600" max="13600" width="12.28515625" style="119" customWidth="1"/>
    <col min="13601" max="13601" width="13.28515625" style="119" customWidth="1"/>
    <col min="13602" max="13602" width="13.7109375" style="119" customWidth="1"/>
    <col min="13603" max="13604" width="12" style="119" customWidth="1"/>
    <col min="13605" max="13608" width="13.85546875" style="119" customWidth="1"/>
    <col min="13609" max="13609" width="12.140625" style="119" customWidth="1"/>
    <col min="13610" max="13610" width="21.85546875" style="119" customWidth="1"/>
    <col min="13611" max="13854" width="9.140625" style="119"/>
    <col min="13855" max="13855" width="42.7109375" style="119" customWidth="1"/>
    <col min="13856" max="13856" width="12.28515625" style="119" customWidth="1"/>
    <col min="13857" max="13857" width="13.28515625" style="119" customWidth="1"/>
    <col min="13858" max="13858" width="13.7109375" style="119" customWidth="1"/>
    <col min="13859" max="13860" width="12" style="119" customWidth="1"/>
    <col min="13861" max="13864" width="13.85546875" style="119" customWidth="1"/>
    <col min="13865" max="13865" width="12.140625" style="119" customWidth="1"/>
    <col min="13866" max="13866" width="21.85546875" style="119" customWidth="1"/>
    <col min="13867" max="14110" width="9.140625" style="119"/>
    <col min="14111" max="14111" width="42.7109375" style="119" customWidth="1"/>
    <col min="14112" max="14112" width="12.28515625" style="119" customWidth="1"/>
    <col min="14113" max="14113" width="13.28515625" style="119" customWidth="1"/>
    <col min="14114" max="14114" width="13.7109375" style="119" customWidth="1"/>
    <col min="14115" max="14116" width="12" style="119" customWidth="1"/>
    <col min="14117" max="14120" width="13.85546875" style="119" customWidth="1"/>
    <col min="14121" max="14121" width="12.140625" style="119" customWidth="1"/>
    <col min="14122" max="14122" width="21.85546875" style="119" customWidth="1"/>
    <col min="14123" max="14366" width="9.140625" style="119"/>
    <col min="14367" max="14367" width="42.7109375" style="119" customWidth="1"/>
    <col min="14368" max="14368" width="12.28515625" style="119" customWidth="1"/>
    <col min="14369" max="14369" width="13.28515625" style="119" customWidth="1"/>
    <col min="14370" max="14370" width="13.7109375" style="119" customWidth="1"/>
    <col min="14371" max="14372" width="12" style="119" customWidth="1"/>
    <col min="14373" max="14376" width="13.85546875" style="119" customWidth="1"/>
    <col min="14377" max="14377" width="12.140625" style="119" customWidth="1"/>
    <col min="14378" max="14378" width="21.85546875" style="119" customWidth="1"/>
    <col min="14379" max="14622" width="9.140625" style="119"/>
    <col min="14623" max="14623" width="42.7109375" style="119" customWidth="1"/>
    <col min="14624" max="14624" width="12.28515625" style="119" customWidth="1"/>
    <col min="14625" max="14625" width="13.28515625" style="119" customWidth="1"/>
    <col min="14626" max="14626" width="13.7109375" style="119" customWidth="1"/>
    <col min="14627" max="14628" width="12" style="119" customWidth="1"/>
    <col min="14629" max="14632" width="13.85546875" style="119" customWidth="1"/>
    <col min="14633" max="14633" width="12.140625" style="119" customWidth="1"/>
    <col min="14634" max="14634" width="21.85546875" style="119" customWidth="1"/>
    <col min="14635" max="14878" width="9.140625" style="119"/>
    <col min="14879" max="14879" width="42.7109375" style="119" customWidth="1"/>
    <col min="14880" max="14880" width="12.28515625" style="119" customWidth="1"/>
    <col min="14881" max="14881" width="13.28515625" style="119" customWidth="1"/>
    <col min="14882" max="14882" width="13.7109375" style="119" customWidth="1"/>
    <col min="14883" max="14884" width="12" style="119" customWidth="1"/>
    <col min="14885" max="14888" width="13.85546875" style="119" customWidth="1"/>
    <col min="14889" max="14889" width="12.140625" style="119" customWidth="1"/>
    <col min="14890" max="14890" width="21.85546875" style="119" customWidth="1"/>
    <col min="14891" max="15134" width="9.140625" style="119"/>
    <col min="15135" max="15135" width="42.7109375" style="119" customWidth="1"/>
    <col min="15136" max="15136" width="12.28515625" style="119" customWidth="1"/>
    <col min="15137" max="15137" width="13.28515625" style="119" customWidth="1"/>
    <col min="15138" max="15138" width="13.7109375" style="119" customWidth="1"/>
    <col min="15139" max="15140" width="12" style="119" customWidth="1"/>
    <col min="15141" max="15144" width="13.85546875" style="119" customWidth="1"/>
    <col min="15145" max="15145" width="12.140625" style="119" customWidth="1"/>
    <col min="15146" max="15146" width="21.85546875" style="119" customWidth="1"/>
    <col min="15147" max="15390" width="9.140625" style="119"/>
    <col min="15391" max="15391" width="42.7109375" style="119" customWidth="1"/>
    <col min="15392" max="15392" width="12.28515625" style="119" customWidth="1"/>
    <col min="15393" max="15393" width="13.28515625" style="119" customWidth="1"/>
    <col min="15394" max="15394" width="13.7109375" style="119" customWidth="1"/>
    <col min="15395" max="15396" width="12" style="119" customWidth="1"/>
    <col min="15397" max="15400" width="13.85546875" style="119" customWidth="1"/>
    <col min="15401" max="15401" width="12.140625" style="119" customWidth="1"/>
    <col min="15402" max="15402" width="21.85546875" style="119" customWidth="1"/>
    <col min="15403" max="15646" width="9.140625" style="119"/>
    <col min="15647" max="15647" width="42.7109375" style="119" customWidth="1"/>
    <col min="15648" max="15648" width="12.28515625" style="119" customWidth="1"/>
    <col min="15649" max="15649" width="13.28515625" style="119" customWidth="1"/>
    <col min="15650" max="15650" width="13.7109375" style="119" customWidth="1"/>
    <col min="15651" max="15652" width="12" style="119" customWidth="1"/>
    <col min="15653" max="15656" width="13.85546875" style="119" customWidth="1"/>
    <col min="15657" max="15657" width="12.140625" style="119" customWidth="1"/>
    <col min="15658" max="15658" width="21.85546875" style="119" customWidth="1"/>
    <col min="15659" max="15902" width="9.140625" style="119"/>
    <col min="15903" max="15903" width="42.7109375" style="119" customWidth="1"/>
    <col min="15904" max="15904" width="12.28515625" style="119" customWidth="1"/>
    <col min="15905" max="15905" width="13.28515625" style="119" customWidth="1"/>
    <col min="15906" max="15906" width="13.7109375" style="119" customWidth="1"/>
    <col min="15907" max="15908" width="12" style="119" customWidth="1"/>
    <col min="15909" max="15912" width="13.85546875" style="119" customWidth="1"/>
    <col min="15913" max="15913" width="12.140625" style="119" customWidth="1"/>
    <col min="15914" max="15914" width="21.85546875" style="119" customWidth="1"/>
    <col min="15915" max="16158" width="9.140625" style="119"/>
    <col min="16159" max="16159" width="42.7109375" style="119" customWidth="1"/>
    <col min="16160" max="16160" width="12.28515625" style="119" customWidth="1"/>
    <col min="16161" max="16161" width="13.28515625" style="119" customWidth="1"/>
    <col min="16162" max="16162" width="13.7109375" style="119" customWidth="1"/>
    <col min="16163" max="16164" width="12" style="119" customWidth="1"/>
    <col min="16165" max="16168" width="13.85546875" style="119" customWidth="1"/>
    <col min="16169" max="16169" width="12.140625" style="119" customWidth="1"/>
    <col min="16170" max="16170" width="21.85546875" style="119" customWidth="1"/>
    <col min="16171" max="16384" width="9.140625" style="119"/>
  </cols>
  <sheetData>
    <row r="1" spans="1:42"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428" t="s">
        <v>372</v>
      </c>
    </row>
    <row r="2" spans="1:42">
      <c r="B2" s="685" t="e">
        <f>#REF!</f>
        <v>#REF!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428"/>
      <c r="AK2" s="428"/>
      <c r="AL2" s="428"/>
      <c r="AM2" s="428"/>
      <c r="AN2" s="428"/>
      <c r="AO2" s="428"/>
    </row>
    <row r="3" spans="1:42">
      <c r="B3" s="685" t="s">
        <v>990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428"/>
      <c r="AK3" s="428"/>
      <c r="AL3" s="428"/>
      <c r="AM3" s="428"/>
      <c r="AN3" s="428"/>
      <c r="AO3" s="428"/>
    </row>
    <row r="4" spans="1:42" ht="14.25" customHeight="1">
      <c r="B4" s="424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</row>
    <row r="5" spans="1:42" s="174" customFormat="1" ht="12.75" customHeight="1">
      <c r="A5" s="686" t="s">
        <v>0</v>
      </c>
      <c r="B5" s="684" t="s">
        <v>1</v>
      </c>
      <c r="C5" s="688" t="s">
        <v>751</v>
      </c>
      <c r="D5" s="687" t="s">
        <v>981</v>
      </c>
      <c r="E5" s="688" t="s">
        <v>982</v>
      </c>
      <c r="F5" s="688" t="s">
        <v>983</v>
      </c>
      <c r="G5" s="615" t="s">
        <v>742</v>
      </c>
      <c r="H5" s="691"/>
      <c r="I5" s="691"/>
      <c r="J5" s="616"/>
      <c r="K5" s="615" t="s">
        <v>743</v>
      </c>
      <c r="L5" s="691"/>
      <c r="M5" s="691"/>
      <c r="N5" s="616"/>
      <c r="O5" s="615" t="s">
        <v>744</v>
      </c>
      <c r="P5" s="691"/>
      <c r="Q5" s="691"/>
      <c r="R5" s="616"/>
      <c r="S5" s="615" t="s">
        <v>746</v>
      </c>
      <c r="T5" s="691"/>
      <c r="U5" s="691"/>
      <c r="V5" s="616"/>
      <c r="W5" s="615" t="s">
        <v>747</v>
      </c>
      <c r="X5" s="691"/>
      <c r="Y5" s="691"/>
      <c r="Z5" s="616"/>
      <c r="AA5" s="684" t="s">
        <v>752</v>
      </c>
      <c r="AB5" s="684"/>
      <c r="AC5" s="684"/>
      <c r="AD5" s="684" t="s">
        <v>756</v>
      </c>
      <c r="AE5" s="684"/>
      <c r="AF5" s="684"/>
      <c r="AG5" s="684" t="s">
        <v>760</v>
      </c>
      <c r="AH5" s="684"/>
      <c r="AI5" s="684"/>
      <c r="AJ5" s="684" t="s">
        <v>764</v>
      </c>
      <c r="AK5" s="684"/>
      <c r="AL5" s="684"/>
      <c r="AM5" s="684" t="s">
        <v>768</v>
      </c>
      <c r="AN5" s="684"/>
      <c r="AO5" s="684"/>
      <c r="AP5" s="692" t="s">
        <v>7</v>
      </c>
    </row>
    <row r="6" spans="1:42" s="174" customFormat="1" ht="38.25">
      <c r="A6" s="686"/>
      <c r="B6" s="687"/>
      <c r="C6" s="689"/>
      <c r="D6" s="690"/>
      <c r="E6" s="689"/>
      <c r="F6" s="689"/>
      <c r="G6" s="430" t="s">
        <v>206</v>
      </c>
      <c r="H6" s="430" t="s">
        <v>207</v>
      </c>
      <c r="I6" s="430" t="s">
        <v>522</v>
      </c>
      <c r="J6" s="430" t="s">
        <v>9</v>
      </c>
      <c r="K6" s="430" t="s">
        <v>206</v>
      </c>
      <c r="L6" s="430" t="s">
        <v>207</v>
      </c>
      <c r="M6" s="430" t="s">
        <v>522</v>
      </c>
      <c r="N6" s="430" t="s">
        <v>9</v>
      </c>
      <c r="O6" s="430" t="s">
        <v>206</v>
      </c>
      <c r="P6" s="430" t="s">
        <v>207</v>
      </c>
      <c r="Q6" s="430" t="s">
        <v>522</v>
      </c>
      <c r="R6" s="430" t="s">
        <v>9</v>
      </c>
      <c r="S6" s="430" t="s">
        <v>206</v>
      </c>
      <c r="T6" s="430" t="s">
        <v>207</v>
      </c>
      <c r="U6" s="430" t="s">
        <v>522</v>
      </c>
      <c r="V6" s="430" t="s">
        <v>9</v>
      </c>
      <c r="W6" s="430" t="s">
        <v>206</v>
      </c>
      <c r="X6" s="430" t="s">
        <v>207</v>
      </c>
      <c r="Y6" s="430" t="s">
        <v>522</v>
      </c>
      <c r="Z6" s="430" t="s">
        <v>9</v>
      </c>
      <c r="AA6" s="430" t="s">
        <v>753</v>
      </c>
      <c r="AB6" s="430" t="s">
        <v>754</v>
      </c>
      <c r="AC6" s="430" t="s">
        <v>755</v>
      </c>
      <c r="AD6" s="430" t="s">
        <v>757</v>
      </c>
      <c r="AE6" s="430" t="s">
        <v>758</v>
      </c>
      <c r="AF6" s="430" t="s">
        <v>759</v>
      </c>
      <c r="AG6" s="430" t="s">
        <v>761</v>
      </c>
      <c r="AH6" s="430" t="s">
        <v>762</v>
      </c>
      <c r="AI6" s="430" t="s">
        <v>763</v>
      </c>
      <c r="AJ6" s="430" t="s">
        <v>765</v>
      </c>
      <c r="AK6" s="430" t="s">
        <v>766</v>
      </c>
      <c r="AL6" s="430" t="s">
        <v>767</v>
      </c>
      <c r="AM6" s="430" t="s">
        <v>769</v>
      </c>
      <c r="AN6" s="430" t="s">
        <v>770</v>
      </c>
      <c r="AO6" s="430" t="s">
        <v>771</v>
      </c>
      <c r="AP6" s="692"/>
    </row>
    <row r="7" spans="1:42" s="174" customFormat="1">
      <c r="A7" s="175" t="s">
        <v>12</v>
      </c>
      <c r="B7" s="222" t="s">
        <v>523</v>
      </c>
      <c r="C7" s="177">
        <f t="shared" ref="C7:Q7" si="0">C20+C14-C9+C8</f>
        <v>0</v>
      </c>
      <c r="D7" s="177">
        <f t="shared" si="0"/>
        <v>0</v>
      </c>
      <c r="E7" s="177">
        <f t="shared" si="0"/>
        <v>0</v>
      </c>
      <c r="F7" s="177">
        <f t="shared" si="0"/>
        <v>0</v>
      </c>
      <c r="G7" s="177" t="e">
        <f t="shared" si="0"/>
        <v>#REF!</v>
      </c>
      <c r="H7" s="177" t="e">
        <f t="shared" si="0"/>
        <v>#REF!</v>
      </c>
      <c r="I7" s="177" t="e">
        <f t="shared" si="0"/>
        <v>#REF!</v>
      </c>
      <c r="J7" s="177"/>
      <c r="K7" s="177">
        <f t="shared" si="0"/>
        <v>0</v>
      </c>
      <c r="L7" s="177">
        <f t="shared" si="0"/>
        <v>0</v>
      </c>
      <c r="M7" s="177">
        <f t="shared" si="0"/>
        <v>0</v>
      </c>
      <c r="N7" s="177">
        <f>M7-F7</f>
        <v>0</v>
      </c>
      <c r="O7" s="177">
        <f t="shared" si="0"/>
        <v>0</v>
      </c>
      <c r="P7" s="177">
        <f t="shared" si="0"/>
        <v>0</v>
      </c>
      <c r="Q7" s="177">
        <f t="shared" si="0"/>
        <v>0</v>
      </c>
      <c r="R7" s="177">
        <f>Q7-F7</f>
        <v>0</v>
      </c>
      <c r="S7" s="177">
        <f t="shared" ref="S7:U7" si="1">S20+S14-S9+S8</f>
        <v>0</v>
      </c>
      <c r="T7" s="177">
        <f t="shared" si="1"/>
        <v>0</v>
      </c>
      <c r="U7" s="177">
        <f t="shared" si="1"/>
        <v>0</v>
      </c>
      <c r="V7" s="177">
        <f>U7-F7</f>
        <v>0</v>
      </c>
      <c r="W7" s="177">
        <f t="shared" ref="W7:Y7" si="2">W20+W14-W9+W8</f>
        <v>0</v>
      </c>
      <c r="X7" s="177">
        <f t="shared" si="2"/>
        <v>0</v>
      </c>
      <c r="Y7" s="177">
        <f t="shared" si="2"/>
        <v>0</v>
      </c>
      <c r="Z7" s="177">
        <f>Y7-F7</f>
        <v>0</v>
      </c>
      <c r="AA7" s="117" t="e">
        <f>G7/E7</f>
        <v>#REF!</v>
      </c>
      <c r="AB7" s="117" t="e">
        <f>H7/E7</f>
        <v>#REF!</v>
      </c>
      <c r="AC7" s="117" t="e">
        <f>I7/E7</f>
        <v>#REF!</v>
      </c>
      <c r="AD7" s="117" t="e">
        <f>K7/I7</f>
        <v>#REF!</v>
      </c>
      <c r="AE7" s="117" t="e">
        <f>L7/I7</f>
        <v>#REF!</v>
      </c>
      <c r="AF7" s="117" t="e">
        <f>M7/I7</f>
        <v>#REF!</v>
      </c>
      <c r="AG7" s="117" t="e">
        <f>O7/M7</f>
        <v>#DIV/0!</v>
      </c>
      <c r="AH7" s="117" t="e">
        <f>P7/M7</f>
        <v>#DIV/0!</v>
      </c>
      <c r="AI7" s="261" t="e">
        <f>Q7/M7</f>
        <v>#DIV/0!</v>
      </c>
      <c r="AJ7" s="117" t="e">
        <f>S7/Q7</f>
        <v>#DIV/0!</v>
      </c>
      <c r="AK7" s="117" t="e">
        <f>T7/Q7</f>
        <v>#DIV/0!</v>
      </c>
      <c r="AL7" s="261" t="e">
        <f>U7/Q7</f>
        <v>#DIV/0!</v>
      </c>
      <c r="AM7" s="117" t="e">
        <f>W7/U7</f>
        <v>#DIV/0!</v>
      </c>
      <c r="AN7" s="117" t="e">
        <f>X7/U7</f>
        <v>#DIV/0!</v>
      </c>
      <c r="AO7" s="261" t="e">
        <f>Y7/U7</f>
        <v>#DIV/0!</v>
      </c>
      <c r="AP7" s="421"/>
    </row>
    <row r="8" spans="1:42" hidden="1">
      <c r="A8" s="178" t="s">
        <v>14</v>
      </c>
      <c r="B8" s="223" t="s">
        <v>524</v>
      </c>
      <c r="C8" s="213"/>
      <c r="D8" s="213"/>
      <c r="E8" s="213"/>
      <c r="F8" s="213"/>
      <c r="G8" s="179">
        <f>I8/2</f>
        <v>0</v>
      </c>
      <c r="H8" s="179">
        <f>I8/2</f>
        <v>0</v>
      </c>
      <c r="I8" s="213"/>
      <c r="J8" s="179"/>
      <c r="K8" s="179">
        <f>M8/2</f>
        <v>0</v>
      </c>
      <c r="L8" s="179">
        <f>M8/2</f>
        <v>0</v>
      </c>
      <c r="M8" s="213"/>
      <c r="N8" s="179">
        <f>M8-F8</f>
        <v>0</v>
      </c>
      <c r="O8" s="179">
        <f>Q8/2</f>
        <v>0</v>
      </c>
      <c r="P8" s="179">
        <f t="shared" ref="P8:P13" si="3">Q8/2</f>
        <v>0</v>
      </c>
      <c r="Q8" s="213"/>
      <c r="R8" s="179">
        <f t="shared" ref="R8:R30" si="4">Q8-D8</f>
        <v>0</v>
      </c>
      <c r="S8" s="179">
        <f>U8/2</f>
        <v>0</v>
      </c>
      <c r="T8" s="179">
        <f t="shared" ref="T8" si="5">U8/2</f>
        <v>0</v>
      </c>
      <c r="U8" s="213"/>
      <c r="V8" s="179">
        <f>U8-F8</f>
        <v>0</v>
      </c>
      <c r="W8" s="179">
        <f>Y8/2</f>
        <v>0</v>
      </c>
      <c r="X8" s="179">
        <f t="shared" ref="X8" si="6">Y8/2</f>
        <v>0</v>
      </c>
      <c r="Y8" s="213"/>
      <c r="Z8" s="179">
        <f>Y8-F8</f>
        <v>0</v>
      </c>
      <c r="AA8" s="117" t="e">
        <f t="shared" ref="AA8:AA71" si="7">G8/E8</f>
        <v>#DIV/0!</v>
      </c>
      <c r="AB8" s="117" t="e">
        <f t="shared" ref="AB8:AB71" si="8">H8/E8</f>
        <v>#DIV/0!</v>
      </c>
      <c r="AC8" s="117" t="e">
        <f t="shared" ref="AC8:AC71" si="9">I8/E8</f>
        <v>#DIV/0!</v>
      </c>
      <c r="AD8" s="117" t="e">
        <f t="shared" ref="AD8:AD71" si="10">K8/I8</f>
        <v>#DIV/0!</v>
      </c>
      <c r="AE8" s="117" t="e">
        <f t="shared" ref="AE8:AE71" si="11">L8/I8</f>
        <v>#DIV/0!</v>
      </c>
      <c r="AF8" s="117" t="e">
        <f t="shared" ref="AF8:AF71" si="12">M8/I8</f>
        <v>#DIV/0!</v>
      </c>
      <c r="AG8" s="117" t="e">
        <f t="shared" ref="AG8:AG71" si="13">O8/M8</f>
        <v>#DIV/0!</v>
      </c>
      <c r="AH8" s="117" t="e">
        <f t="shared" ref="AH8:AH71" si="14">P8/M8</f>
        <v>#DIV/0!</v>
      </c>
      <c r="AI8" s="261" t="e">
        <f t="shared" ref="AI8:AI71" si="15">Q8/M8</f>
        <v>#DIV/0!</v>
      </c>
      <c r="AJ8" s="117" t="e">
        <f t="shared" ref="AJ8:AJ71" si="16">S8/Q8</f>
        <v>#DIV/0!</v>
      </c>
      <c r="AK8" s="117" t="e">
        <f t="shared" ref="AK8:AK71" si="17">T8/Q8</f>
        <v>#DIV/0!</v>
      </c>
      <c r="AL8" s="261" t="e">
        <f t="shared" ref="AL8:AL71" si="18">U8/Q8</f>
        <v>#DIV/0!</v>
      </c>
      <c r="AM8" s="117" t="e">
        <f t="shared" ref="AM8:AM71" si="19">W8/U8</f>
        <v>#DIV/0!</v>
      </c>
      <c r="AN8" s="117" t="e">
        <f t="shared" ref="AN8:AN71" si="20">X8/U8</f>
        <v>#DIV/0!</v>
      </c>
      <c r="AO8" s="261" t="e">
        <f t="shared" ref="AO8:AO71" si="21">Y8/U8</f>
        <v>#DIV/0!</v>
      </c>
      <c r="AP8" s="116"/>
    </row>
    <row r="9" spans="1:42" ht="13.5" hidden="1" customHeight="1">
      <c r="A9" s="182" t="s">
        <v>16</v>
      </c>
      <c r="B9" s="223" t="s">
        <v>525</v>
      </c>
      <c r="C9" s="179">
        <f t="shared" ref="C9:Q9" si="22">SUM(C10:C13)</f>
        <v>0</v>
      </c>
      <c r="D9" s="179">
        <f t="shared" si="22"/>
        <v>0</v>
      </c>
      <c r="E9" s="179">
        <f t="shared" si="22"/>
        <v>0</v>
      </c>
      <c r="F9" s="179">
        <f t="shared" si="22"/>
        <v>0</v>
      </c>
      <c r="G9" s="179">
        <f>SUM(G10:G13)</f>
        <v>0</v>
      </c>
      <c r="H9" s="179">
        <f>SUM(H10:H13)</f>
        <v>0</v>
      </c>
      <c r="I9" s="179">
        <f>SUM(I10:I13)</f>
        <v>0</v>
      </c>
      <c r="J9" s="179"/>
      <c r="K9" s="179">
        <f>SUM(K10:K13)</f>
        <v>0</v>
      </c>
      <c r="L9" s="179">
        <f>SUM(L10:L13)</f>
        <v>0</v>
      </c>
      <c r="M9" s="179">
        <f>SUM(M10:M13)</f>
        <v>0</v>
      </c>
      <c r="N9" s="179">
        <f t="shared" ref="N9:N72" si="23">M9-F9</f>
        <v>0</v>
      </c>
      <c r="O9" s="179">
        <f t="shared" si="22"/>
        <v>0</v>
      </c>
      <c r="P9" s="179">
        <f t="shared" si="22"/>
        <v>0</v>
      </c>
      <c r="Q9" s="179">
        <f t="shared" si="22"/>
        <v>0</v>
      </c>
      <c r="R9" s="179">
        <f t="shared" si="4"/>
        <v>0</v>
      </c>
      <c r="S9" s="179">
        <f t="shared" ref="S9:U9" si="24">SUM(S10:S13)</f>
        <v>0</v>
      </c>
      <c r="T9" s="179">
        <f t="shared" si="24"/>
        <v>0</v>
      </c>
      <c r="U9" s="179">
        <f t="shared" si="24"/>
        <v>0</v>
      </c>
      <c r="V9" s="179">
        <f t="shared" ref="V9:V72" si="25">U9-F9</f>
        <v>0</v>
      </c>
      <c r="W9" s="179">
        <f t="shared" ref="W9:Y9" si="26">SUM(W10:W13)</f>
        <v>0</v>
      </c>
      <c r="X9" s="179">
        <f t="shared" si="26"/>
        <v>0</v>
      </c>
      <c r="Y9" s="179">
        <f t="shared" si="26"/>
        <v>0</v>
      </c>
      <c r="Z9" s="179">
        <f t="shared" ref="Z9:Z72" si="27">Y9-F9</f>
        <v>0</v>
      </c>
      <c r="AA9" s="117" t="e">
        <f t="shared" si="7"/>
        <v>#DIV/0!</v>
      </c>
      <c r="AB9" s="117" t="e">
        <f t="shared" si="8"/>
        <v>#DIV/0!</v>
      </c>
      <c r="AC9" s="117" t="e">
        <f t="shared" si="9"/>
        <v>#DIV/0!</v>
      </c>
      <c r="AD9" s="117" t="e">
        <f t="shared" si="10"/>
        <v>#DIV/0!</v>
      </c>
      <c r="AE9" s="117" t="e">
        <f t="shared" si="11"/>
        <v>#DIV/0!</v>
      </c>
      <c r="AF9" s="117" t="e">
        <f t="shared" si="12"/>
        <v>#DIV/0!</v>
      </c>
      <c r="AG9" s="117" t="e">
        <f t="shared" si="13"/>
        <v>#DIV/0!</v>
      </c>
      <c r="AH9" s="117" t="e">
        <f t="shared" si="14"/>
        <v>#DIV/0!</v>
      </c>
      <c r="AI9" s="261" t="e">
        <f t="shared" si="15"/>
        <v>#DIV/0!</v>
      </c>
      <c r="AJ9" s="117" t="e">
        <f t="shared" si="16"/>
        <v>#DIV/0!</v>
      </c>
      <c r="AK9" s="117" t="e">
        <f t="shared" si="17"/>
        <v>#DIV/0!</v>
      </c>
      <c r="AL9" s="261" t="e">
        <f t="shared" si="18"/>
        <v>#DIV/0!</v>
      </c>
      <c r="AM9" s="117" t="e">
        <f t="shared" si="19"/>
        <v>#DIV/0!</v>
      </c>
      <c r="AN9" s="117" t="e">
        <f t="shared" si="20"/>
        <v>#DIV/0!</v>
      </c>
      <c r="AO9" s="261" t="e">
        <f t="shared" si="21"/>
        <v>#DIV/0!</v>
      </c>
      <c r="AP9" s="183"/>
    </row>
    <row r="10" spans="1:42" ht="13.5" hidden="1" customHeight="1">
      <c r="A10" s="182" t="s">
        <v>18</v>
      </c>
      <c r="B10" s="232" t="s">
        <v>526</v>
      </c>
      <c r="C10" s="213"/>
      <c r="D10" s="213"/>
      <c r="E10" s="213"/>
      <c r="F10" s="213"/>
      <c r="G10" s="179">
        <f>I10/2</f>
        <v>0</v>
      </c>
      <c r="H10" s="179">
        <f>I10/2</f>
        <v>0</v>
      </c>
      <c r="I10" s="213"/>
      <c r="J10" s="179"/>
      <c r="K10" s="179">
        <f>M10/2</f>
        <v>0</v>
      </c>
      <c r="L10" s="179">
        <f>M10/2</f>
        <v>0</v>
      </c>
      <c r="M10" s="213"/>
      <c r="N10" s="179">
        <f t="shared" si="23"/>
        <v>0</v>
      </c>
      <c r="O10" s="179">
        <f>Q10/2</f>
        <v>0</v>
      </c>
      <c r="P10" s="179">
        <f t="shared" si="3"/>
        <v>0</v>
      </c>
      <c r="Q10" s="213"/>
      <c r="R10" s="179">
        <f t="shared" si="4"/>
        <v>0</v>
      </c>
      <c r="S10" s="179">
        <f>U10/2</f>
        <v>0</v>
      </c>
      <c r="T10" s="179">
        <f t="shared" ref="T10:T13" si="28">U10/2</f>
        <v>0</v>
      </c>
      <c r="U10" s="213"/>
      <c r="V10" s="179">
        <f t="shared" si="25"/>
        <v>0</v>
      </c>
      <c r="W10" s="179">
        <f>Y10/2</f>
        <v>0</v>
      </c>
      <c r="X10" s="179">
        <f t="shared" ref="X10:X13" si="29">Y10/2</f>
        <v>0</v>
      </c>
      <c r="Y10" s="213"/>
      <c r="Z10" s="179">
        <f t="shared" si="27"/>
        <v>0</v>
      </c>
      <c r="AA10" s="117" t="e">
        <f t="shared" si="7"/>
        <v>#DIV/0!</v>
      </c>
      <c r="AB10" s="117" t="e">
        <f t="shared" si="8"/>
        <v>#DIV/0!</v>
      </c>
      <c r="AC10" s="117" t="e">
        <f t="shared" si="9"/>
        <v>#DIV/0!</v>
      </c>
      <c r="AD10" s="117" t="e">
        <f t="shared" si="10"/>
        <v>#DIV/0!</v>
      </c>
      <c r="AE10" s="117" t="e">
        <f t="shared" si="11"/>
        <v>#DIV/0!</v>
      </c>
      <c r="AF10" s="117" t="e">
        <f t="shared" si="12"/>
        <v>#DIV/0!</v>
      </c>
      <c r="AG10" s="117" t="e">
        <f t="shared" si="13"/>
        <v>#DIV/0!</v>
      </c>
      <c r="AH10" s="117" t="e">
        <f t="shared" si="14"/>
        <v>#DIV/0!</v>
      </c>
      <c r="AI10" s="261" t="e">
        <f t="shared" si="15"/>
        <v>#DIV/0!</v>
      </c>
      <c r="AJ10" s="117" t="e">
        <f t="shared" si="16"/>
        <v>#DIV/0!</v>
      </c>
      <c r="AK10" s="117" t="e">
        <f t="shared" si="17"/>
        <v>#DIV/0!</v>
      </c>
      <c r="AL10" s="261" t="e">
        <f t="shared" si="18"/>
        <v>#DIV/0!</v>
      </c>
      <c r="AM10" s="117" t="e">
        <f t="shared" si="19"/>
        <v>#DIV/0!</v>
      </c>
      <c r="AN10" s="117" t="e">
        <f t="shared" si="20"/>
        <v>#DIV/0!</v>
      </c>
      <c r="AO10" s="261" t="e">
        <f t="shared" si="21"/>
        <v>#DIV/0!</v>
      </c>
      <c r="AP10" s="183"/>
    </row>
    <row r="11" spans="1:42" ht="13.5" hidden="1" customHeight="1">
      <c r="A11" s="182" t="s">
        <v>20</v>
      </c>
      <c r="B11" s="232" t="s">
        <v>527</v>
      </c>
      <c r="C11" s="213"/>
      <c r="D11" s="213"/>
      <c r="E11" s="213"/>
      <c r="F11" s="213"/>
      <c r="G11" s="179">
        <f>I11/2</f>
        <v>0</v>
      </c>
      <c r="H11" s="179">
        <f>I11/2</f>
        <v>0</v>
      </c>
      <c r="I11" s="213"/>
      <c r="J11" s="179"/>
      <c r="K11" s="179">
        <f>M11/2</f>
        <v>0</v>
      </c>
      <c r="L11" s="179">
        <f>M11/2</f>
        <v>0</v>
      </c>
      <c r="M11" s="213"/>
      <c r="N11" s="179">
        <f t="shared" si="23"/>
        <v>0</v>
      </c>
      <c r="O11" s="179">
        <f>Q11/2</f>
        <v>0</v>
      </c>
      <c r="P11" s="179">
        <f t="shared" si="3"/>
        <v>0</v>
      </c>
      <c r="Q11" s="213"/>
      <c r="R11" s="179">
        <f t="shared" si="4"/>
        <v>0</v>
      </c>
      <c r="S11" s="179">
        <f>U11/2</f>
        <v>0</v>
      </c>
      <c r="T11" s="179">
        <f t="shared" si="28"/>
        <v>0</v>
      </c>
      <c r="U11" s="213"/>
      <c r="V11" s="179">
        <f t="shared" si="25"/>
        <v>0</v>
      </c>
      <c r="W11" s="179">
        <f>Y11/2</f>
        <v>0</v>
      </c>
      <c r="X11" s="179">
        <f t="shared" si="29"/>
        <v>0</v>
      </c>
      <c r="Y11" s="213"/>
      <c r="Z11" s="179">
        <f t="shared" si="27"/>
        <v>0</v>
      </c>
      <c r="AA11" s="117" t="e">
        <f t="shared" si="7"/>
        <v>#DIV/0!</v>
      </c>
      <c r="AB11" s="117" t="e">
        <f t="shared" si="8"/>
        <v>#DIV/0!</v>
      </c>
      <c r="AC11" s="117" t="e">
        <f t="shared" si="9"/>
        <v>#DIV/0!</v>
      </c>
      <c r="AD11" s="117" t="e">
        <f t="shared" si="10"/>
        <v>#DIV/0!</v>
      </c>
      <c r="AE11" s="117" t="e">
        <f t="shared" si="11"/>
        <v>#DIV/0!</v>
      </c>
      <c r="AF11" s="117" t="e">
        <f t="shared" si="12"/>
        <v>#DIV/0!</v>
      </c>
      <c r="AG11" s="117" t="e">
        <f t="shared" si="13"/>
        <v>#DIV/0!</v>
      </c>
      <c r="AH11" s="117" t="e">
        <f t="shared" si="14"/>
        <v>#DIV/0!</v>
      </c>
      <c r="AI11" s="261" t="e">
        <f t="shared" si="15"/>
        <v>#DIV/0!</v>
      </c>
      <c r="AJ11" s="117" t="e">
        <f t="shared" si="16"/>
        <v>#DIV/0!</v>
      </c>
      <c r="AK11" s="117" t="e">
        <f t="shared" si="17"/>
        <v>#DIV/0!</v>
      </c>
      <c r="AL11" s="261" t="e">
        <f t="shared" si="18"/>
        <v>#DIV/0!</v>
      </c>
      <c r="AM11" s="117" t="e">
        <f t="shared" si="19"/>
        <v>#DIV/0!</v>
      </c>
      <c r="AN11" s="117" t="e">
        <f t="shared" si="20"/>
        <v>#DIV/0!</v>
      </c>
      <c r="AO11" s="261" t="e">
        <f t="shared" si="21"/>
        <v>#DIV/0!</v>
      </c>
      <c r="AP11" s="183"/>
    </row>
    <row r="12" spans="1:42" ht="13.5" hidden="1" customHeight="1">
      <c r="A12" s="182" t="s">
        <v>26</v>
      </c>
      <c r="B12" s="232" t="s">
        <v>528</v>
      </c>
      <c r="C12" s="213"/>
      <c r="D12" s="213"/>
      <c r="E12" s="213"/>
      <c r="F12" s="213"/>
      <c r="G12" s="179">
        <f>I12/2</f>
        <v>0</v>
      </c>
      <c r="H12" s="179">
        <f>I12/2</f>
        <v>0</v>
      </c>
      <c r="I12" s="213"/>
      <c r="J12" s="179"/>
      <c r="K12" s="179">
        <f>M12/2</f>
        <v>0</v>
      </c>
      <c r="L12" s="179">
        <f>M12/2</f>
        <v>0</v>
      </c>
      <c r="M12" s="213"/>
      <c r="N12" s="179">
        <f t="shared" si="23"/>
        <v>0</v>
      </c>
      <c r="O12" s="179">
        <f>Q12/2</f>
        <v>0</v>
      </c>
      <c r="P12" s="179">
        <f t="shared" si="3"/>
        <v>0</v>
      </c>
      <c r="Q12" s="213"/>
      <c r="R12" s="179">
        <f t="shared" si="4"/>
        <v>0</v>
      </c>
      <c r="S12" s="179">
        <f>U12/2</f>
        <v>0</v>
      </c>
      <c r="T12" s="179">
        <f t="shared" si="28"/>
        <v>0</v>
      </c>
      <c r="U12" s="213"/>
      <c r="V12" s="179">
        <f t="shared" si="25"/>
        <v>0</v>
      </c>
      <c r="W12" s="179">
        <f>Y12/2</f>
        <v>0</v>
      </c>
      <c r="X12" s="179">
        <f t="shared" si="29"/>
        <v>0</v>
      </c>
      <c r="Y12" s="213"/>
      <c r="Z12" s="179">
        <f t="shared" si="27"/>
        <v>0</v>
      </c>
      <c r="AA12" s="117" t="e">
        <f t="shared" si="7"/>
        <v>#DIV/0!</v>
      </c>
      <c r="AB12" s="117" t="e">
        <f t="shared" si="8"/>
        <v>#DIV/0!</v>
      </c>
      <c r="AC12" s="117" t="e">
        <f t="shared" si="9"/>
        <v>#DIV/0!</v>
      </c>
      <c r="AD12" s="117" t="e">
        <f t="shared" si="10"/>
        <v>#DIV/0!</v>
      </c>
      <c r="AE12" s="117" t="e">
        <f t="shared" si="11"/>
        <v>#DIV/0!</v>
      </c>
      <c r="AF12" s="117" t="e">
        <f t="shared" si="12"/>
        <v>#DIV/0!</v>
      </c>
      <c r="AG12" s="117" t="e">
        <f t="shared" si="13"/>
        <v>#DIV/0!</v>
      </c>
      <c r="AH12" s="117" t="e">
        <f t="shared" si="14"/>
        <v>#DIV/0!</v>
      </c>
      <c r="AI12" s="261" t="e">
        <f t="shared" si="15"/>
        <v>#DIV/0!</v>
      </c>
      <c r="AJ12" s="117" t="e">
        <f t="shared" si="16"/>
        <v>#DIV/0!</v>
      </c>
      <c r="AK12" s="117" t="e">
        <f t="shared" si="17"/>
        <v>#DIV/0!</v>
      </c>
      <c r="AL12" s="261" t="e">
        <f t="shared" si="18"/>
        <v>#DIV/0!</v>
      </c>
      <c r="AM12" s="117" t="e">
        <f t="shared" si="19"/>
        <v>#DIV/0!</v>
      </c>
      <c r="AN12" s="117" t="e">
        <f t="shared" si="20"/>
        <v>#DIV/0!</v>
      </c>
      <c r="AO12" s="261" t="e">
        <f t="shared" si="21"/>
        <v>#DIV/0!</v>
      </c>
      <c r="AP12" s="183"/>
    </row>
    <row r="13" spans="1:42" ht="13.5" hidden="1" customHeight="1">
      <c r="A13" s="182" t="s">
        <v>31</v>
      </c>
      <c r="B13" s="232" t="s">
        <v>529</v>
      </c>
      <c r="C13" s="213"/>
      <c r="D13" s="213"/>
      <c r="E13" s="213"/>
      <c r="F13" s="213"/>
      <c r="G13" s="179">
        <f>I13/2</f>
        <v>0</v>
      </c>
      <c r="H13" s="179">
        <f>I13/2</f>
        <v>0</v>
      </c>
      <c r="I13" s="213"/>
      <c r="J13" s="179"/>
      <c r="K13" s="179">
        <f>M13/2</f>
        <v>0</v>
      </c>
      <c r="L13" s="179">
        <f>M13/2</f>
        <v>0</v>
      </c>
      <c r="M13" s="213"/>
      <c r="N13" s="179">
        <f t="shared" si="23"/>
        <v>0</v>
      </c>
      <c r="O13" s="179">
        <f>Q13/2</f>
        <v>0</v>
      </c>
      <c r="P13" s="179">
        <f t="shared" si="3"/>
        <v>0</v>
      </c>
      <c r="Q13" s="213"/>
      <c r="R13" s="179">
        <f t="shared" si="4"/>
        <v>0</v>
      </c>
      <c r="S13" s="179">
        <f>U13/2</f>
        <v>0</v>
      </c>
      <c r="T13" s="179">
        <f t="shared" si="28"/>
        <v>0</v>
      </c>
      <c r="U13" s="213"/>
      <c r="V13" s="179">
        <f t="shared" si="25"/>
        <v>0</v>
      </c>
      <c r="W13" s="179">
        <f>Y13/2</f>
        <v>0</v>
      </c>
      <c r="X13" s="179">
        <f t="shared" si="29"/>
        <v>0</v>
      </c>
      <c r="Y13" s="213"/>
      <c r="Z13" s="179">
        <f t="shared" si="27"/>
        <v>0</v>
      </c>
      <c r="AA13" s="117" t="e">
        <f t="shared" si="7"/>
        <v>#DIV/0!</v>
      </c>
      <c r="AB13" s="117" t="e">
        <f t="shared" si="8"/>
        <v>#DIV/0!</v>
      </c>
      <c r="AC13" s="117" t="e">
        <f t="shared" si="9"/>
        <v>#DIV/0!</v>
      </c>
      <c r="AD13" s="117" t="e">
        <f t="shared" si="10"/>
        <v>#DIV/0!</v>
      </c>
      <c r="AE13" s="117" t="e">
        <f t="shared" si="11"/>
        <v>#DIV/0!</v>
      </c>
      <c r="AF13" s="117" t="e">
        <f t="shared" si="12"/>
        <v>#DIV/0!</v>
      </c>
      <c r="AG13" s="117" t="e">
        <f t="shared" si="13"/>
        <v>#DIV/0!</v>
      </c>
      <c r="AH13" s="117" t="e">
        <f t="shared" si="14"/>
        <v>#DIV/0!</v>
      </c>
      <c r="AI13" s="261" t="e">
        <f t="shared" si="15"/>
        <v>#DIV/0!</v>
      </c>
      <c r="AJ13" s="117" t="e">
        <f t="shared" si="16"/>
        <v>#DIV/0!</v>
      </c>
      <c r="AK13" s="117" t="e">
        <f t="shared" si="17"/>
        <v>#DIV/0!</v>
      </c>
      <c r="AL13" s="261" t="e">
        <f t="shared" si="18"/>
        <v>#DIV/0!</v>
      </c>
      <c r="AM13" s="117" t="e">
        <f t="shared" si="19"/>
        <v>#DIV/0!</v>
      </c>
      <c r="AN13" s="117" t="e">
        <f t="shared" si="20"/>
        <v>#DIV/0!</v>
      </c>
      <c r="AO13" s="261" t="e">
        <f t="shared" si="21"/>
        <v>#DIV/0!</v>
      </c>
      <c r="AP13" s="183"/>
    </row>
    <row r="14" spans="1:42" s="185" customFormat="1" ht="13.5" hidden="1">
      <c r="A14" s="178" t="s">
        <v>37</v>
      </c>
      <c r="B14" s="223" t="s">
        <v>530</v>
      </c>
      <c r="C14" s="179">
        <f t="shared" ref="C14:Q14" si="30">SUM(C15:C19)</f>
        <v>0</v>
      </c>
      <c r="D14" s="179">
        <f t="shared" si="30"/>
        <v>0</v>
      </c>
      <c r="E14" s="179">
        <f t="shared" si="30"/>
        <v>0</v>
      </c>
      <c r="F14" s="179">
        <f>SUM(F15:F19)</f>
        <v>0</v>
      </c>
      <c r="G14" s="179">
        <f>SUM(G15:G19)</f>
        <v>0</v>
      </c>
      <c r="H14" s="179">
        <f>SUM(H15:H19)</f>
        <v>0</v>
      </c>
      <c r="I14" s="179">
        <f>SUM(I15:I19)</f>
        <v>0</v>
      </c>
      <c r="J14" s="179"/>
      <c r="K14" s="179">
        <f>SUM(K15:K19)</f>
        <v>0</v>
      </c>
      <c r="L14" s="179">
        <f>SUM(L15:L19)</f>
        <v>0</v>
      </c>
      <c r="M14" s="179">
        <f>SUM(M15:M19)</f>
        <v>0</v>
      </c>
      <c r="N14" s="179">
        <f t="shared" si="23"/>
        <v>0</v>
      </c>
      <c r="O14" s="179">
        <f t="shared" si="30"/>
        <v>0</v>
      </c>
      <c r="P14" s="179">
        <f t="shared" si="30"/>
        <v>0</v>
      </c>
      <c r="Q14" s="179">
        <f t="shared" si="30"/>
        <v>0</v>
      </c>
      <c r="R14" s="179">
        <f t="shared" si="4"/>
        <v>0</v>
      </c>
      <c r="S14" s="179">
        <f t="shared" ref="S14:U14" si="31">SUM(S15:S19)</f>
        <v>0</v>
      </c>
      <c r="T14" s="179">
        <f t="shared" si="31"/>
        <v>0</v>
      </c>
      <c r="U14" s="179">
        <f t="shared" si="31"/>
        <v>0</v>
      </c>
      <c r="V14" s="179">
        <f t="shared" si="25"/>
        <v>0</v>
      </c>
      <c r="W14" s="179">
        <f t="shared" ref="W14:Y14" si="32">SUM(W15:W19)</f>
        <v>0</v>
      </c>
      <c r="X14" s="179">
        <f t="shared" si="32"/>
        <v>0</v>
      </c>
      <c r="Y14" s="179">
        <f t="shared" si="32"/>
        <v>0</v>
      </c>
      <c r="Z14" s="179">
        <f t="shared" si="27"/>
        <v>0</v>
      </c>
      <c r="AA14" s="117" t="e">
        <f t="shared" si="7"/>
        <v>#DIV/0!</v>
      </c>
      <c r="AB14" s="117" t="e">
        <f t="shared" si="8"/>
        <v>#DIV/0!</v>
      </c>
      <c r="AC14" s="117" t="e">
        <f t="shared" si="9"/>
        <v>#DIV/0!</v>
      </c>
      <c r="AD14" s="117" t="e">
        <f t="shared" si="10"/>
        <v>#DIV/0!</v>
      </c>
      <c r="AE14" s="117" t="e">
        <f t="shared" si="11"/>
        <v>#DIV/0!</v>
      </c>
      <c r="AF14" s="117" t="e">
        <f t="shared" si="12"/>
        <v>#DIV/0!</v>
      </c>
      <c r="AG14" s="117" t="e">
        <f t="shared" si="13"/>
        <v>#DIV/0!</v>
      </c>
      <c r="AH14" s="117" t="e">
        <f t="shared" si="14"/>
        <v>#DIV/0!</v>
      </c>
      <c r="AI14" s="261" t="e">
        <f t="shared" si="15"/>
        <v>#DIV/0!</v>
      </c>
      <c r="AJ14" s="117" t="e">
        <f t="shared" si="16"/>
        <v>#DIV/0!</v>
      </c>
      <c r="AK14" s="117" t="e">
        <f t="shared" si="17"/>
        <v>#DIV/0!</v>
      </c>
      <c r="AL14" s="261" t="e">
        <f t="shared" si="18"/>
        <v>#DIV/0!</v>
      </c>
      <c r="AM14" s="117" t="e">
        <f t="shared" si="19"/>
        <v>#DIV/0!</v>
      </c>
      <c r="AN14" s="117" t="e">
        <f t="shared" si="20"/>
        <v>#DIV/0!</v>
      </c>
      <c r="AO14" s="261" t="e">
        <f t="shared" si="21"/>
        <v>#DIV/0!</v>
      </c>
      <c r="AP14" s="184"/>
    </row>
    <row r="15" spans="1:42" ht="13.5" hidden="1" customHeight="1">
      <c r="A15" s="182" t="s">
        <v>162</v>
      </c>
      <c r="B15" s="224" t="s">
        <v>531</v>
      </c>
      <c r="C15" s="213"/>
      <c r="D15" s="213"/>
      <c r="E15" s="213"/>
      <c r="F15" s="213"/>
      <c r="G15" s="213"/>
      <c r="H15" s="213"/>
      <c r="I15" s="213"/>
      <c r="J15" s="179"/>
      <c r="K15" s="213"/>
      <c r="L15" s="213"/>
      <c r="M15" s="213"/>
      <c r="N15" s="179">
        <f t="shared" si="23"/>
        <v>0</v>
      </c>
      <c r="O15" s="213"/>
      <c r="P15" s="213"/>
      <c r="Q15" s="213"/>
      <c r="R15" s="179">
        <f t="shared" si="4"/>
        <v>0</v>
      </c>
      <c r="S15" s="213"/>
      <c r="T15" s="213"/>
      <c r="U15" s="213"/>
      <c r="V15" s="179">
        <f t="shared" si="25"/>
        <v>0</v>
      </c>
      <c r="W15" s="213"/>
      <c r="X15" s="213"/>
      <c r="Y15" s="213"/>
      <c r="Z15" s="179">
        <f t="shared" si="27"/>
        <v>0</v>
      </c>
      <c r="AA15" s="117" t="e">
        <f t="shared" si="7"/>
        <v>#DIV/0!</v>
      </c>
      <c r="AB15" s="117" t="e">
        <f t="shared" si="8"/>
        <v>#DIV/0!</v>
      </c>
      <c r="AC15" s="117" t="e">
        <f t="shared" si="9"/>
        <v>#DIV/0!</v>
      </c>
      <c r="AD15" s="117" t="e">
        <f t="shared" si="10"/>
        <v>#DIV/0!</v>
      </c>
      <c r="AE15" s="117" t="e">
        <f t="shared" si="11"/>
        <v>#DIV/0!</v>
      </c>
      <c r="AF15" s="117" t="e">
        <f t="shared" si="12"/>
        <v>#DIV/0!</v>
      </c>
      <c r="AG15" s="117" t="e">
        <f t="shared" si="13"/>
        <v>#DIV/0!</v>
      </c>
      <c r="AH15" s="117" t="e">
        <f t="shared" si="14"/>
        <v>#DIV/0!</v>
      </c>
      <c r="AI15" s="261" t="e">
        <f t="shared" si="15"/>
        <v>#DIV/0!</v>
      </c>
      <c r="AJ15" s="117" t="e">
        <f t="shared" si="16"/>
        <v>#DIV/0!</v>
      </c>
      <c r="AK15" s="117" t="e">
        <f t="shared" si="17"/>
        <v>#DIV/0!</v>
      </c>
      <c r="AL15" s="261" t="e">
        <f t="shared" si="18"/>
        <v>#DIV/0!</v>
      </c>
      <c r="AM15" s="117" t="e">
        <f t="shared" si="19"/>
        <v>#DIV/0!</v>
      </c>
      <c r="AN15" s="117" t="e">
        <f t="shared" si="20"/>
        <v>#DIV/0!</v>
      </c>
      <c r="AO15" s="261" t="e">
        <f t="shared" si="21"/>
        <v>#DIV/0!</v>
      </c>
      <c r="AP15" s="183"/>
    </row>
    <row r="16" spans="1:42" ht="13.5" hidden="1" customHeight="1">
      <c r="A16" s="182" t="s">
        <v>165</v>
      </c>
      <c r="B16" s="224" t="s">
        <v>532</v>
      </c>
      <c r="C16" s="213"/>
      <c r="D16" s="213"/>
      <c r="E16" s="213"/>
      <c r="F16" s="213"/>
      <c r="G16" s="179">
        <f>I16/2</f>
        <v>0</v>
      </c>
      <c r="H16" s="179">
        <f>I16/2</f>
        <v>0</v>
      </c>
      <c r="I16" s="213"/>
      <c r="J16" s="179"/>
      <c r="K16" s="179">
        <f>M16/2</f>
        <v>0</v>
      </c>
      <c r="L16" s="179">
        <f>M16/2</f>
        <v>0</v>
      </c>
      <c r="M16" s="213"/>
      <c r="N16" s="179">
        <f t="shared" si="23"/>
        <v>0</v>
      </c>
      <c r="O16" s="179">
        <f>Q16/2</f>
        <v>0</v>
      </c>
      <c r="P16" s="179">
        <f>Q16/2</f>
        <v>0</v>
      </c>
      <c r="Q16" s="213"/>
      <c r="R16" s="179">
        <f t="shared" si="4"/>
        <v>0</v>
      </c>
      <c r="S16" s="179">
        <f>U16/2</f>
        <v>0</v>
      </c>
      <c r="T16" s="179">
        <f>U16/2</f>
        <v>0</v>
      </c>
      <c r="U16" s="213"/>
      <c r="V16" s="179">
        <f t="shared" si="25"/>
        <v>0</v>
      </c>
      <c r="W16" s="179">
        <f>Y16/2</f>
        <v>0</v>
      </c>
      <c r="X16" s="179">
        <f>Y16/2</f>
        <v>0</v>
      </c>
      <c r="Y16" s="213"/>
      <c r="Z16" s="179">
        <f t="shared" si="27"/>
        <v>0</v>
      </c>
      <c r="AA16" s="117" t="e">
        <f t="shared" si="7"/>
        <v>#DIV/0!</v>
      </c>
      <c r="AB16" s="117" t="e">
        <f t="shared" si="8"/>
        <v>#DIV/0!</v>
      </c>
      <c r="AC16" s="117" t="e">
        <f t="shared" si="9"/>
        <v>#DIV/0!</v>
      </c>
      <c r="AD16" s="117" t="e">
        <f t="shared" si="10"/>
        <v>#DIV/0!</v>
      </c>
      <c r="AE16" s="117" t="e">
        <f t="shared" si="11"/>
        <v>#DIV/0!</v>
      </c>
      <c r="AF16" s="117" t="e">
        <f t="shared" si="12"/>
        <v>#DIV/0!</v>
      </c>
      <c r="AG16" s="117" t="e">
        <f t="shared" si="13"/>
        <v>#DIV/0!</v>
      </c>
      <c r="AH16" s="117" t="e">
        <f t="shared" si="14"/>
        <v>#DIV/0!</v>
      </c>
      <c r="AI16" s="261" t="e">
        <f t="shared" si="15"/>
        <v>#DIV/0!</v>
      </c>
      <c r="AJ16" s="117" t="e">
        <f t="shared" si="16"/>
        <v>#DIV/0!</v>
      </c>
      <c r="AK16" s="117" t="e">
        <f t="shared" si="17"/>
        <v>#DIV/0!</v>
      </c>
      <c r="AL16" s="261" t="e">
        <f t="shared" si="18"/>
        <v>#DIV/0!</v>
      </c>
      <c r="AM16" s="117" t="e">
        <f t="shared" si="19"/>
        <v>#DIV/0!</v>
      </c>
      <c r="AN16" s="117" t="e">
        <f t="shared" si="20"/>
        <v>#DIV/0!</v>
      </c>
      <c r="AO16" s="261" t="e">
        <f t="shared" si="21"/>
        <v>#DIV/0!</v>
      </c>
      <c r="AP16" s="183"/>
    </row>
    <row r="17" spans="1:43" ht="13.5" hidden="1" customHeight="1">
      <c r="A17" s="182" t="s">
        <v>223</v>
      </c>
      <c r="B17" s="224" t="s">
        <v>533</v>
      </c>
      <c r="C17" s="213"/>
      <c r="D17" s="213"/>
      <c r="E17" s="213"/>
      <c r="F17" s="213"/>
      <c r="G17" s="179">
        <f>I17/2</f>
        <v>0</v>
      </c>
      <c r="H17" s="179">
        <f>I17/2</f>
        <v>0</v>
      </c>
      <c r="I17" s="213"/>
      <c r="J17" s="179"/>
      <c r="K17" s="179">
        <f>M17/2</f>
        <v>0</v>
      </c>
      <c r="L17" s="179">
        <f>M17/2</f>
        <v>0</v>
      </c>
      <c r="M17" s="213"/>
      <c r="N17" s="179">
        <f t="shared" si="23"/>
        <v>0</v>
      </c>
      <c r="O17" s="179">
        <f>Q17/2</f>
        <v>0</v>
      </c>
      <c r="P17" s="179">
        <f>Q17/2</f>
        <v>0</v>
      </c>
      <c r="Q17" s="213"/>
      <c r="R17" s="179">
        <f t="shared" si="4"/>
        <v>0</v>
      </c>
      <c r="S17" s="179">
        <f>U17/2</f>
        <v>0</v>
      </c>
      <c r="T17" s="179">
        <f>U17/2</f>
        <v>0</v>
      </c>
      <c r="U17" s="213"/>
      <c r="V17" s="179">
        <f t="shared" si="25"/>
        <v>0</v>
      </c>
      <c r="W17" s="179">
        <f>Y17/2</f>
        <v>0</v>
      </c>
      <c r="X17" s="179">
        <f>Y17/2</f>
        <v>0</v>
      </c>
      <c r="Y17" s="213"/>
      <c r="Z17" s="179">
        <f t="shared" si="27"/>
        <v>0</v>
      </c>
      <c r="AA17" s="117" t="e">
        <f t="shared" si="7"/>
        <v>#DIV/0!</v>
      </c>
      <c r="AB17" s="117" t="e">
        <f t="shared" si="8"/>
        <v>#DIV/0!</v>
      </c>
      <c r="AC17" s="117" t="e">
        <f t="shared" si="9"/>
        <v>#DIV/0!</v>
      </c>
      <c r="AD17" s="117" t="e">
        <f t="shared" si="10"/>
        <v>#DIV/0!</v>
      </c>
      <c r="AE17" s="117" t="e">
        <f t="shared" si="11"/>
        <v>#DIV/0!</v>
      </c>
      <c r="AF17" s="117" t="e">
        <f t="shared" si="12"/>
        <v>#DIV/0!</v>
      </c>
      <c r="AG17" s="117" t="e">
        <f t="shared" si="13"/>
        <v>#DIV/0!</v>
      </c>
      <c r="AH17" s="117" t="e">
        <f t="shared" si="14"/>
        <v>#DIV/0!</v>
      </c>
      <c r="AI17" s="261" t="e">
        <f t="shared" si="15"/>
        <v>#DIV/0!</v>
      </c>
      <c r="AJ17" s="117" t="e">
        <f t="shared" si="16"/>
        <v>#DIV/0!</v>
      </c>
      <c r="AK17" s="117" t="e">
        <f t="shared" si="17"/>
        <v>#DIV/0!</v>
      </c>
      <c r="AL17" s="261" t="e">
        <f t="shared" si="18"/>
        <v>#DIV/0!</v>
      </c>
      <c r="AM17" s="117" t="e">
        <f t="shared" si="19"/>
        <v>#DIV/0!</v>
      </c>
      <c r="AN17" s="117" t="e">
        <f t="shared" si="20"/>
        <v>#DIV/0!</v>
      </c>
      <c r="AO17" s="261" t="e">
        <f t="shared" si="21"/>
        <v>#DIV/0!</v>
      </c>
      <c r="AP17" s="183"/>
    </row>
    <row r="18" spans="1:43" ht="13.5" hidden="1" customHeight="1">
      <c r="A18" s="182" t="s">
        <v>534</v>
      </c>
      <c r="B18" s="224" t="s">
        <v>535</v>
      </c>
      <c r="C18" s="213"/>
      <c r="D18" s="213"/>
      <c r="E18" s="213"/>
      <c r="F18" s="213"/>
      <c r="G18" s="179">
        <f>I18/2</f>
        <v>0</v>
      </c>
      <c r="H18" s="179">
        <f>I18/2</f>
        <v>0</v>
      </c>
      <c r="I18" s="213"/>
      <c r="J18" s="179"/>
      <c r="K18" s="179">
        <f>M18/2</f>
        <v>0</v>
      </c>
      <c r="L18" s="179">
        <f>M18/2</f>
        <v>0</v>
      </c>
      <c r="M18" s="213"/>
      <c r="N18" s="179">
        <f t="shared" si="23"/>
        <v>0</v>
      </c>
      <c r="O18" s="179">
        <f>Q18/2</f>
        <v>0</v>
      </c>
      <c r="P18" s="179">
        <f>Q18/2</f>
        <v>0</v>
      </c>
      <c r="Q18" s="213"/>
      <c r="R18" s="179">
        <f t="shared" si="4"/>
        <v>0</v>
      </c>
      <c r="S18" s="179">
        <f>U18/2</f>
        <v>0</v>
      </c>
      <c r="T18" s="179">
        <f>U18/2</f>
        <v>0</v>
      </c>
      <c r="U18" s="213"/>
      <c r="V18" s="179">
        <f t="shared" si="25"/>
        <v>0</v>
      </c>
      <c r="W18" s="179">
        <f>Y18/2</f>
        <v>0</v>
      </c>
      <c r="X18" s="179">
        <f>Y18/2</f>
        <v>0</v>
      </c>
      <c r="Y18" s="213"/>
      <c r="Z18" s="179">
        <f t="shared" si="27"/>
        <v>0</v>
      </c>
      <c r="AA18" s="117" t="e">
        <f t="shared" si="7"/>
        <v>#DIV/0!</v>
      </c>
      <c r="AB18" s="117" t="e">
        <f t="shared" si="8"/>
        <v>#DIV/0!</v>
      </c>
      <c r="AC18" s="117" t="e">
        <f t="shared" si="9"/>
        <v>#DIV/0!</v>
      </c>
      <c r="AD18" s="117" t="e">
        <f t="shared" si="10"/>
        <v>#DIV/0!</v>
      </c>
      <c r="AE18" s="117" t="e">
        <f t="shared" si="11"/>
        <v>#DIV/0!</v>
      </c>
      <c r="AF18" s="117" t="e">
        <f t="shared" si="12"/>
        <v>#DIV/0!</v>
      </c>
      <c r="AG18" s="117" t="e">
        <f t="shared" si="13"/>
        <v>#DIV/0!</v>
      </c>
      <c r="AH18" s="117" t="e">
        <f t="shared" si="14"/>
        <v>#DIV/0!</v>
      </c>
      <c r="AI18" s="261" t="e">
        <f t="shared" si="15"/>
        <v>#DIV/0!</v>
      </c>
      <c r="AJ18" s="117" t="e">
        <f t="shared" si="16"/>
        <v>#DIV/0!</v>
      </c>
      <c r="AK18" s="117" t="e">
        <f t="shared" si="17"/>
        <v>#DIV/0!</v>
      </c>
      <c r="AL18" s="261" t="e">
        <f t="shared" si="18"/>
        <v>#DIV/0!</v>
      </c>
      <c r="AM18" s="117" t="e">
        <f t="shared" si="19"/>
        <v>#DIV/0!</v>
      </c>
      <c r="AN18" s="117" t="e">
        <f t="shared" si="20"/>
        <v>#DIV/0!</v>
      </c>
      <c r="AO18" s="261" t="e">
        <f t="shared" si="21"/>
        <v>#DIV/0!</v>
      </c>
      <c r="AP18" s="183"/>
    </row>
    <row r="19" spans="1:43" ht="13.5" hidden="1" customHeight="1">
      <c r="A19" s="182" t="s">
        <v>536</v>
      </c>
      <c r="B19" s="224" t="s">
        <v>537</v>
      </c>
      <c r="C19" s="213"/>
      <c r="D19" s="213"/>
      <c r="E19" s="213"/>
      <c r="F19" s="213"/>
      <c r="G19" s="179">
        <f>I19/2</f>
        <v>0</v>
      </c>
      <c r="H19" s="179">
        <f>I19/2</f>
        <v>0</v>
      </c>
      <c r="I19" s="213"/>
      <c r="J19" s="179"/>
      <c r="K19" s="179">
        <f>M19/2</f>
        <v>0</v>
      </c>
      <c r="L19" s="179">
        <f>M19/2</f>
        <v>0</v>
      </c>
      <c r="M19" s="213"/>
      <c r="N19" s="179">
        <f t="shared" si="23"/>
        <v>0</v>
      </c>
      <c r="O19" s="179">
        <f>Q19/2</f>
        <v>0</v>
      </c>
      <c r="P19" s="179">
        <f>Q19/2</f>
        <v>0</v>
      </c>
      <c r="Q19" s="213"/>
      <c r="R19" s="179">
        <f t="shared" si="4"/>
        <v>0</v>
      </c>
      <c r="S19" s="179">
        <f>U19/2</f>
        <v>0</v>
      </c>
      <c r="T19" s="179">
        <f>U19/2</f>
        <v>0</v>
      </c>
      <c r="U19" s="213"/>
      <c r="V19" s="179">
        <f t="shared" si="25"/>
        <v>0</v>
      </c>
      <c r="W19" s="179">
        <f>Y19/2</f>
        <v>0</v>
      </c>
      <c r="X19" s="179">
        <f>Y19/2</f>
        <v>0</v>
      </c>
      <c r="Y19" s="213"/>
      <c r="Z19" s="179">
        <f t="shared" si="27"/>
        <v>0</v>
      </c>
      <c r="AA19" s="117" t="e">
        <f t="shared" si="7"/>
        <v>#DIV/0!</v>
      </c>
      <c r="AB19" s="117" t="e">
        <f t="shared" si="8"/>
        <v>#DIV/0!</v>
      </c>
      <c r="AC19" s="117" t="e">
        <f t="shared" si="9"/>
        <v>#DIV/0!</v>
      </c>
      <c r="AD19" s="117" t="e">
        <f t="shared" si="10"/>
        <v>#DIV/0!</v>
      </c>
      <c r="AE19" s="117" t="e">
        <f t="shared" si="11"/>
        <v>#DIV/0!</v>
      </c>
      <c r="AF19" s="117" t="e">
        <f t="shared" si="12"/>
        <v>#DIV/0!</v>
      </c>
      <c r="AG19" s="117" t="e">
        <f t="shared" si="13"/>
        <v>#DIV/0!</v>
      </c>
      <c r="AH19" s="117" t="e">
        <f t="shared" si="14"/>
        <v>#DIV/0!</v>
      </c>
      <c r="AI19" s="261" t="e">
        <f t="shared" si="15"/>
        <v>#DIV/0!</v>
      </c>
      <c r="AJ19" s="117" t="e">
        <f t="shared" si="16"/>
        <v>#DIV/0!</v>
      </c>
      <c r="AK19" s="117" t="e">
        <f t="shared" si="17"/>
        <v>#DIV/0!</v>
      </c>
      <c r="AL19" s="261" t="e">
        <f t="shared" si="18"/>
        <v>#DIV/0!</v>
      </c>
      <c r="AM19" s="117" t="e">
        <f t="shared" si="19"/>
        <v>#DIV/0!</v>
      </c>
      <c r="AN19" s="117" t="e">
        <f t="shared" si="20"/>
        <v>#DIV/0!</v>
      </c>
      <c r="AO19" s="261" t="e">
        <f t="shared" si="21"/>
        <v>#DIV/0!</v>
      </c>
      <c r="AP19" s="183"/>
    </row>
    <row r="20" spans="1:43" ht="18.75" customHeight="1">
      <c r="A20" s="182" t="s">
        <v>39</v>
      </c>
      <c r="B20" s="324" t="s">
        <v>538</v>
      </c>
      <c r="C20" s="179">
        <f t="shared" ref="C20:I20" si="33">C21+C29+C27+C28</f>
        <v>0</v>
      </c>
      <c r="D20" s="179">
        <f t="shared" si="33"/>
        <v>0</v>
      </c>
      <c r="E20" s="179">
        <f t="shared" si="33"/>
        <v>0</v>
      </c>
      <c r="F20" s="179">
        <f t="shared" si="33"/>
        <v>0</v>
      </c>
      <c r="G20" s="179" t="e">
        <f t="shared" si="33"/>
        <v>#REF!</v>
      </c>
      <c r="H20" s="179" t="e">
        <f t="shared" si="33"/>
        <v>#REF!</v>
      </c>
      <c r="I20" s="179" t="e">
        <f t="shared" si="33"/>
        <v>#REF!</v>
      </c>
      <c r="J20" s="179"/>
      <c r="K20" s="179">
        <f>K21+K29+K27+K28</f>
        <v>0</v>
      </c>
      <c r="L20" s="179">
        <f>L21+L29+L27+L28</f>
        <v>0</v>
      </c>
      <c r="M20" s="179">
        <f>M21+M29+M27+M28</f>
        <v>0</v>
      </c>
      <c r="N20" s="179">
        <f t="shared" si="23"/>
        <v>0</v>
      </c>
      <c r="O20" s="179">
        <f>O21+O29+O27+O28</f>
        <v>0</v>
      </c>
      <c r="P20" s="179">
        <f>P21+P29+P27+P28</f>
        <v>0</v>
      </c>
      <c r="Q20" s="179">
        <f>Q21+Q29+Q27+Q28</f>
        <v>0</v>
      </c>
      <c r="R20" s="179">
        <f t="shared" si="4"/>
        <v>0</v>
      </c>
      <c r="S20" s="179">
        <f>S21+S29+S27+S28</f>
        <v>0</v>
      </c>
      <c r="T20" s="179">
        <f>T21+T29+T27+T28</f>
        <v>0</v>
      </c>
      <c r="U20" s="179">
        <f>U21+U29+U27+U28</f>
        <v>0</v>
      </c>
      <c r="V20" s="179">
        <f t="shared" si="25"/>
        <v>0</v>
      </c>
      <c r="W20" s="179">
        <f>W21+W29+W27+W28</f>
        <v>0</v>
      </c>
      <c r="X20" s="179">
        <f>X21+X29+X27+X28</f>
        <v>0</v>
      </c>
      <c r="Y20" s="179">
        <f>Y21+Y29+Y27+Y28</f>
        <v>0</v>
      </c>
      <c r="Z20" s="179">
        <f t="shared" si="27"/>
        <v>0</v>
      </c>
      <c r="AA20" s="117" t="e">
        <f t="shared" si="7"/>
        <v>#REF!</v>
      </c>
      <c r="AB20" s="117" t="e">
        <f t="shared" si="8"/>
        <v>#REF!</v>
      </c>
      <c r="AC20" s="117" t="e">
        <f t="shared" si="9"/>
        <v>#REF!</v>
      </c>
      <c r="AD20" s="117" t="e">
        <f t="shared" si="10"/>
        <v>#REF!</v>
      </c>
      <c r="AE20" s="117" t="e">
        <f t="shared" si="11"/>
        <v>#REF!</v>
      </c>
      <c r="AF20" s="117" t="e">
        <f t="shared" si="12"/>
        <v>#REF!</v>
      </c>
      <c r="AG20" s="117" t="e">
        <f t="shared" si="13"/>
        <v>#DIV/0!</v>
      </c>
      <c r="AH20" s="117" t="e">
        <f t="shared" si="14"/>
        <v>#DIV/0!</v>
      </c>
      <c r="AI20" s="261" t="e">
        <f t="shared" si="15"/>
        <v>#DIV/0!</v>
      </c>
      <c r="AJ20" s="117" t="e">
        <f t="shared" si="16"/>
        <v>#DIV/0!</v>
      </c>
      <c r="AK20" s="117" t="e">
        <f t="shared" si="17"/>
        <v>#DIV/0!</v>
      </c>
      <c r="AL20" s="261" t="e">
        <f t="shared" si="18"/>
        <v>#DIV/0!</v>
      </c>
      <c r="AM20" s="117" t="e">
        <f t="shared" si="19"/>
        <v>#DIV/0!</v>
      </c>
      <c r="AN20" s="117" t="e">
        <f t="shared" si="20"/>
        <v>#DIV/0!</v>
      </c>
      <c r="AO20" s="261" t="e">
        <f t="shared" si="21"/>
        <v>#DIV/0!</v>
      </c>
      <c r="AP20" s="183"/>
    </row>
    <row r="21" spans="1:43" ht="24" customHeight="1">
      <c r="A21" s="182" t="s">
        <v>41</v>
      </c>
      <c r="B21" s="226" t="s">
        <v>539</v>
      </c>
      <c r="C21" s="179">
        <f t="shared" ref="C21:I21" si="34">SUM(C22:C26)</f>
        <v>0</v>
      </c>
      <c r="D21" s="179">
        <f t="shared" si="34"/>
        <v>0</v>
      </c>
      <c r="E21" s="179">
        <f t="shared" si="34"/>
        <v>0</v>
      </c>
      <c r="F21" s="179">
        <f t="shared" si="34"/>
        <v>0</v>
      </c>
      <c r="G21" s="179">
        <f t="shared" si="34"/>
        <v>0</v>
      </c>
      <c r="H21" s="179">
        <f t="shared" si="34"/>
        <v>0</v>
      </c>
      <c r="I21" s="179">
        <f t="shared" si="34"/>
        <v>0</v>
      </c>
      <c r="J21" s="179"/>
      <c r="K21" s="179">
        <f>SUM(K22:K26)</f>
        <v>0</v>
      </c>
      <c r="L21" s="179">
        <f>SUM(L22:L26)</f>
        <v>0</v>
      </c>
      <c r="M21" s="179">
        <f>SUM(M22:M26)</f>
        <v>0</v>
      </c>
      <c r="N21" s="179">
        <f t="shared" si="23"/>
        <v>0</v>
      </c>
      <c r="O21" s="179">
        <f>SUM(O22:O26)</f>
        <v>0</v>
      </c>
      <c r="P21" s="179">
        <f>SUM(P22:P26)</f>
        <v>0</v>
      </c>
      <c r="Q21" s="179">
        <f>SUM(Q22:Q26)</f>
        <v>0</v>
      </c>
      <c r="R21" s="179">
        <f t="shared" si="4"/>
        <v>0</v>
      </c>
      <c r="S21" s="179">
        <f>SUM(S22:S26)</f>
        <v>0</v>
      </c>
      <c r="T21" s="179">
        <f>SUM(T22:T26)</f>
        <v>0</v>
      </c>
      <c r="U21" s="179">
        <f>SUM(U22:U26)</f>
        <v>0</v>
      </c>
      <c r="V21" s="179">
        <f t="shared" si="25"/>
        <v>0</v>
      </c>
      <c r="W21" s="179">
        <f>SUM(W22:W26)</f>
        <v>0</v>
      </c>
      <c r="X21" s="179">
        <f>SUM(X22:X26)</f>
        <v>0</v>
      </c>
      <c r="Y21" s="179">
        <f>SUM(Y22:Y26)</f>
        <v>0</v>
      </c>
      <c r="Z21" s="179">
        <f t="shared" si="27"/>
        <v>0</v>
      </c>
      <c r="AA21" s="117" t="e">
        <f t="shared" si="7"/>
        <v>#DIV/0!</v>
      </c>
      <c r="AB21" s="117" t="e">
        <f t="shared" si="8"/>
        <v>#DIV/0!</v>
      </c>
      <c r="AC21" s="117" t="e">
        <f t="shared" si="9"/>
        <v>#DIV/0!</v>
      </c>
      <c r="AD21" s="117" t="e">
        <f t="shared" si="10"/>
        <v>#DIV/0!</v>
      </c>
      <c r="AE21" s="117" t="e">
        <f t="shared" si="11"/>
        <v>#DIV/0!</v>
      </c>
      <c r="AF21" s="117" t="e">
        <f t="shared" si="12"/>
        <v>#DIV/0!</v>
      </c>
      <c r="AG21" s="117" t="e">
        <f t="shared" si="13"/>
        <v>#DIV/0!</v>
      </c>
      <c r="AH21" s="117" t="e">
        <f t="shared" si="14"/>
        <v>#DIV/0!</v>
      </c>
      <c r="AI21" s="261" t="e">
        <f t="shared" si="15"/>
        <v>#DIV/0!</v>
      </c>
      <c r="AJ21" s="117" t="e">
        <f t="shared" si="16"/>
        <v>#DIV/0!</v>
      </c>
      <c r="AK21" s="117" t="e">
        <f t="shared" si="17"/>
        <v>#DIV/0!</v>
      </c>
      <c r="AL21" s="261" t="e">
        <f t="shared" si="18"/>
        <v>#DIV/0!</v>
      </c>
      <c r="AM21" s="117" t="e">
        <f t="shared" si="19"/>
        <v>#DIV/0!</v>
      </c>
      <c r="AN21" s="117" t="e">
        <f t="shared" si="20"/>
        <v>#DIV/0!</v>
      </c>
      <c r="AO21" s="261" t="e">
        <f t="shared" si="21"/>
        <v>#DIV/0!</v>
      </c>
      <c r="AP21" s="183"/>
    </row>
    <row r="22" spans="1:43" ht="13.5" customHeight="1">
      <c r="A22" s="182" t="s">
        <v>167</v>
      </c>
      <c r="B22" s="224" t="s">
        <v>531</v>
      </c>
      <c r="C22" s="213"/>
      <c r="D22" s="213"/>
      <c r="E22" s="213"/>
      <c r="F22" s="213"/>
      <c r="G22" s="213"/>
      <c r="H22" s="213"/>
      <c r="I22" s="213"/>
      <c r="J22" s="179"/>
      <c r="K22" s="213"/>
      <c r="L22" s="213"/>
      <c r="M22" s="213"/>
      <c r="N22" s="179">
        <f t="shared" si="23"/>
        <v>0</v>
      </c>
      <c r="O22" s="213"/>
      <c r="P22" s="213"/>
      <c r="Q22" s="213"/>
      <c r="R22" s="179">
        <f t="shared" si="4"/>
        <v>0</v>
      </c>
      <c r="S22" s="213"/>
      <c r="T22" s="213"/>
      <c r="U22" s="213"/>
      <c r="V22" s="179">
        <f t="shared" si="25"/>
        <v>0</v>
      </c>
      <c r="W22" s="213"/>
      <c r="X22" s="213"/>
      <c r="Y22" s="213"/>
      <c r="Z22" s="179">
        <f t="shared" si="27"/>
        <v>0</v>
      </c>
      <c r="AA22" s="117" t="e">
        <f t="shared" si="7"/>
        <v>#DIV/0!</v>
      </c>
      <c r="AB22" s="117" t="e">
        <f t="shared" si="8"/>
        <v>#DIV/0!</v>
      </c>
      <c r="AC22" s="117" t="e">
        <f t="shared" si="9"/>
        <v>#DIV/0!</v>
      </c>
      <c r="AD22" s="117" t="e">
        <f t="shared" si="10"/>
        <v>#DIV/0!</v>
      </c>
      <c r="AE22" s="117" t="e">
        <f t="shared" si="11"/>
        <v>#DIV/0!</v>
      </c>
      <c r="AF22" s="117" t="e">
        <f t="shared" si="12"/>
        <v>#DIV/0!</v>
      </c>
      <c r="AG22" s="117" t="e">
        <f t="shared" si="13"/>
        <v>#DIV/0!</v>
      </c>
      <c r="AH22" s="117" t="e">
        <f t="shared" si="14"/>
        <v>#DIV/0!</v>
      </c>
      <c r="AI22" s="261" t="e">
        <f t="shared" si="15"/>
        <v>#DIV/0!</v>
      </c>
      <c r="AJ22" s="117" t="e">
        <f t="shared" si="16"/>
        <v>#DIV/0!</v>
      </c>
      <c r="AK22" s="117" t="e">
        <f t="shared" si="17"/>
        <v>#DIV/0!</v>
      </c>
      <c r="AL22" s="261" t="e">
        <f t="shared" si="18"/>
        <v>#DIV/0!</v>
      </c>
      <c r="AM22" s="117" t="e">
        <f t="shared" si="19"/>
        <v>#DIV/0!</v>
      </c>
      <c r="AN22" s="117" t="e">
        <f t="shared" si="20"/>
        <v>#DIV/0!</v>
      </c>
      <c r="AO22" s="261" t="e">
        <f t="shared" si="21"/>
        <v>#DIV/0!</v>
      </c>
      <c r="AP22" s="183"/>
    </row>
    <row r="23" spans="1:43" ht="13.5" hidden="1" customHeight="1">
      <c r="A23" s="182" t="s">
        <v>168</v>
      </c>
      <c r="B23" s="224" t="s">
        <v>532</v>
      </c>
      <c r="C23" s="213"/>
      <c r="D23" s="213"/>
      <c r="E23" s="213"/>
      <c r="F23" s="213"/>
      <c r="G23" s="179">
        <f t="shared" ref="G23:G28" si="35">I23/2</f>
        <v>0</v>
      </c>
      <c r="H23" s="179">
        <f t="shared" ref="H23:H28" si="36">I23/2</f>
        <v>0</v>
      </c>
      <c r="I23" s="213"/>
      <c r="J23" s="179"/>
      <c r="K23" s="179">
        <f t="shared" ref="K23:K28" si="37">M23/2</f>
        <v>0</v>
      </c>
      <c r="L23" s="179">
        <f t="shared" ref="L23:L28" si="38">M23/2</f>
        <v>0</v>
      </c>
      <c r="M23" s="213"/>
      <c r="N23" s="179">
        <f t="shared" si="23"/>
        <v>0</v>
      </c>
      <c r="O23" s="179">
        <f t="shared" ref="O23:O28" si="39">Q23/2</f>
        <v>0</v>
      </c>
      <c r="P23" s="179">
        <f t="shared" ref="P23:P28" si="40">Q23/2</f>
        <v>0</v>
      </c>
      <c r="Q23" s="213"/>
      <c r="R23" s="179">
        <f t="shared" si="4"/>
        <v>0</v>
      </c>
      <c r="S23" s="179">
        <f t="shared" ref="S23:S28" si="41">U23/2</f>
        <v>0</v>
      </c>
      <c r="T23" s="179">
        <f t="shared" ref="T23:T28" si="42">U23/2</f>
        <v>0</v>
      </c>
      <c r="U23" s="213"/>
      <c r="V23" s="179">
        <f t="shared" si="25"/>
        <v>0</v>
      </c>
      <c r="W23" s="179">
        <f t="shared" ref="W23:W28" si="43">Y23/2</f>
        <v>0</v>
      </c>
      <c r="X23" s="179">
        <f t="shared" ref="X23:X28" si="44">Y23/2</f>
        <v>0</v>
      </c>
      <c r="Y23" s="213"/>
      <c r="Z23" s="179">
        <f t="shared" si="27"/>
        <v>0</v>
      </c>
      <c r="AA23" s="117" t="e">
        <f t="shared" si="7"/>
        <v>#DIV/0!</v>
      </c>
      <c r="AB23" s="117" t="e">
        <f t="shared" si="8"/>
        <v>#DIV/0!</v>
      </c>
      <c r="AC23" s="117" t="e">
        <f t="shared" si="9"/>
        <v>#DIV/0!</v>
      </c>
      <c r="AD23" s="117" t="e">
        <f t="shared" si="10"/>
        <v>#DIV/0!</v>
      </c>
      <c r="AE23" s="117" t="e">
        <f t="shared" si="11"/>
        <v>#DIV/0!</v>
      </c>
      <c r="AF23" s="117" t="e">
        <f t="shared" si="12"/>
        <v>#DIV/0!</v>
      </c>
      <c r="AG23" s="117" t="e">
        <f t="shared" si="13"/>
        <v>#DIV/0!</v>
      </c>
      <c r="AH23" s="117" t="e">
        <f t="shared" si="14"/>
        <v>#DIV/0!</v>
      </c>
      <c r="AI23" s="261" t="e">
        <f t="shared" si="15"/>
        <v>#DIV/0!</v>
      </c>
      <c r="AJ23" s="117" t="e">
        <f t="shared" si="16"/>
        <v>#DIV/0!</v>
      </c>
      <c r="AK23" s="117" t="e">
        <f t="shared" si="17"/>
        <v>#DIV/0!</v>
      </c>
      <c r="AL23" s="261" t="e">
        <f t="shared" si="18"/>
        <v>#DIV/0!</v>
      </c>
      <c r="AM23" s="117" t="e">
        <f t="shared" si="19"/>
        <v>#DIV/0!</v>
      </c>
      <c r="AN23" s="117" t="e">
        <f t="shared" si="20"/>
        <v>#DIV/0!</v>
      </c>
      <c r="AO23" s="261" t="e">
        <f t="shared" si="21"/>
        <v>#DIV/0!</v>
      </c>
      <c r="AP23" s="183"/>
    </row>
    <row r="24" spans="1:43" ht="13.5" hidden="1" customHeight="1">
      <c r="A24" s="182" t="s">
        <v>540</v>
      </c>
      <c r="B24" s="224" t="s">
        <v>533</v>
      </c>
      <c r="C24" s="213"/>
      <c r="D24" s="213"/>
      <c r="E24" s="213"/>
      <c r="F24" s="213"/>
      <c r="G24" s="179">
        <f t="shared" si="35"/>
        <v>0</v>
      </c>
      <c r="H24" s="179">
        <f t="shared" si="36"/>
        <v>0</v>
      </c>
      <c r="I24" s="213"/>
      <c r="J24" s="179"/>
      <c r="K24" s="179">
        <f t="shared" si="37"/>
        <v>0</v>
      </c>
      <c r="L24" s="179">
        <f t="shared" si="38"/>
        <v>0</v>
      </c>
      <c r="M24" s="213"/>
      <c r="N24" s="179">
        <f t="shared" si="23"/>
        <v>0</v>
      </c>
      <c r="O24" s="179">
        <f t="shared" si="39"/>
        <v>0</v>
      </c>
      <c r="P24" s="179">
        <f t="shared" si="40"/>
        <v>0</v>
      </c>
      <c r="Q24" s="213"/>
      <c r="R24" s="179">
        <f t="shared" si="4"/>
        <v>0</v>
      </c>
      <c r="S24" s="179">
        <f t="shared" si="41"/>
        <v>0</v>
      </c>
      <c r="T24" s="179">
        <f t="shared" si="42"/>
        <v>0</v>
      </c>
      <c r="U24" s="213"/>
      <c r="V24" s="179">
        <f t="shared" si="25"/>
        <v>0</v>
      </c>
      <c r="W24" s="179">
        <f t="shared" si="43"/>
        <v>0</v>
      </c>
      <c r="X24" s="179">
        <f t="shared" si="44"/>
        <v>0</v>
      </c>
      <c r="Y24" s="213"/>
      <c r="Z24" s="179">
        <f t="shared" si="27"/>
        <v>0</v>
      </c>
      <c r="AA24" s="117" t="e">
        <f t="shared" si="7"/>
        <v>#DIV/0!</v>
      </c>
      <c r="AB24" s="117" t="e">
        <f t="shared" si="8"/>
        <v>#DIV/0!</v>
      </c>
      <c r="AC24" s="117" t="e">
        <f t="shared" si="9"/>
        <v>#DIV/0!</v>
      </c>
      <c r="AD24" s="117" t="e">
        <f t="shared" si="10"/>
        <v>#DIV/0!</v>
      </c>
      <c r="AE24" s="117" t="e">
        <f t="shared" si="11"/>
        <v>#DIV/0!</v>
      </c>
      <c r="AF24" s="117" t="e">
        <f t="shared" si="12"/>
        <v>#DIV/0!</v>
      </c>
      <c r="AG24" s="117" t="e">
        <f t="shared" si="13"/>
        <v>#DIV/0!</v>
      </c>
      <c r="AH24" s="117" t="e">
        <f t="shared" si="14"/>
        <v>#DIV/0!</v>
      </c>
      <c r="AI24" s="261" t="e">
        <f t="shared" si="15"/>
        <v>#DIV/0!</v>
      </c>
      <c r="AJ24" s="117" t="e">
        <f t="shared" si="16"/>
        <v>#DIV/0!</v>
      </c>
      <c r="AK24" s="117" t="e">
        <f t="shared" si="17"/>
        <v>#DIV/0!</v>
      </c>
      <c r="AL24" s="261" t="e">
        <f t="shared" si="18"/>
        <v>#DIV/0!</v>
      </c>
      <c r="AM24" s="117" t="e">
        <f t="shared" si="19"/>
        <v>#DIV/0!</v>
      </c>
      <c r="AN24" s="117" t="e">
        <f t="shared" si="20"/>
        <v>#DIV/0!</v>
      </c>
      <c r="AO24" s="261" t="e">
        <f t="shared" si="21"/>
        <v>#DIV/0!</v>
      </c>
      <c r="AP24" s="183"/>
    </row>
    <row r="25" spans="1:43" ht="13.5" hidden="1" customHeight="1">
      <c r="A25" s="182" t="s">
        <v>541</v>
      </c>
      <c r="B25" s="224" t="s">
        <v>535</v>
      </c>
      <c r="C25" s="213"/>
      <c r="D25" s="213"/>
      <c r="E25" s="213"/>
      <c r="F25" s="213"/>
      <c r="G25" s="179">
        <f t="shared" si="35"/>
        <v>0</v>
      </c>
      <c r="H25" s="179">
        <f t="shared" si="36"/>
        <v>0</v>
      </c>
      <c r="I25" s="213"/>
      <c r="J25" s="179"/>
      <c r="K25" s="179">
        <f t="shared" si="37"/>
        <v>0</v>
      </c>
      <c r="L25" s="179">
        <f t="shared" si="38"/>
        <v>0</v>
      </c>
      <c r="M25" s="213"/>
      <c r="N25" s="179">
        <f t="shared" si="23"/>
        <v>0</v>
      </c>
      <c r="O25" s="179">
        <f t="shared" si="39"/>
        <v>0</v>
      </c>
      <c r="P25" s="179">
        <f t="shared" si="40"/>
        <v>0</v>
      </c>
      <c r="Q25" s="213"/>
      <c r="R25" s="179">
        <f t="shared" si="4"/>
        <v>0</v>
      </c>
      <c r="S25" s="179">
        <f t="shared" si="41"/>
        <v>0</v>
      </c>
      <c r="T25" s="179">
        <f t="shared" si="42"/>
        <v>0</v>
      </c>
      <c r="U25" s="213"/>
      <c r="V25" s="179">
        <f t="shared" si="25"/>
        <v>0</v>
      </c>
      <c r="W25" s="179">
        <f t="shared" si="43"/>
        <v>0</v>
      </c>
      <c r="X25" s="179">
        <f t="shared" si="44"/>
        <v>0</v>
      </c>
      <c r="Y25" s="213"/>
      <c r="Z25" s="179">
        <f t="shared" si="27"/>
        <v>0</v>
      </c>
      <c r="AA25" s="117" t="e">
        <f t="shared" si="7"/>
        <v>#DIV/0!</v>
      </c>
      <c r="AB25" s="117" t="e">
        <f t="shared" si="8"/>
        <v>#DIV/0!</v>
      </c>
      <c r="AC25" s="117" t="e">
        <f t="shared" si="9"/>
        <v>#DIV/0!</v>
      </c>
      <c r="AD25" s="117" t="e">
        <f t="shared" si="10"/>
        <v>#DIV/0!</v>
      </c>
      <c r="AE25" s="117" t="e">
        <f t="shared" si="11"/>
        <v>#DIV/0!</v>
      </c>
      <c r="AF25" s="117" t="e">
        <f t="shared" si="12"/>
        <v>#DIV/0!</v>
      </c>
      <c r="AG25" s="117" t="e">
        <f t="shared" si="13"/>
        <v>#DIV/0!</v>
      </c>
      <c r="AH25" s="117" t="e">
        <f t="shared" si="14"/>
        <v>#DIV/0!</v>
      </c>
      <c r="AI25" s="261" t="e">
        <f t="shared" si="15"/>
        <v>#DIV/0!</v>
      </c>
      <c r="AJ25" s="117" t="e">
        <f t="shared" si="16"/>
        <v>#DIV/0!</v>
      </c>
      <c r="AK25" s="117" t="e">
        <f t="shared" si="17"/>
        <v>#DIV/0!</v>
      </c>
      <c r="AL25" s="261" t="e">
        <f t="shared" si="18"/>
        <v>#DIV/0!</v>
      </c>
      <c r="AM25" s="117" t="e">
        <f t="shared" si="19"/>
        <v>#DIV/0!</v>
      </c>
      <c r="AN25" s="117" t="e">
        <f t="shared" si="20"/>
        <v>#DIV/0!</v>
      </c>
      <c r="AO25" s="261" t="e">
        <f t="shared" si="21"/>
        <v>#DIV/0!</v>
      </c>
      <c r="AP25" s="183"/>
    </row>
    <row r="26" spans="1:43" ht="13.5" hidden="1" customHeight="1">
      <c r="A26" s="182" t="s">
        <v>542</v>
      </c>
      <c r="B26" s="224" t="s">
        <v>537</v>
      </c>
      <c r="C26" s="213"/>
      <c r="D26" s="213"/>
      <c r="E26" s="213"/>
      <c r="F26" s="213"/>
      <c r="G26" s="179">
        <f t="shared" si="35"/>
        <v>0</v>
      </c>
      <c r="H26" s="179">
        <f t="shared" si="36"/>
        <v>0</v>
      </c>
      <c r="I26" s="213"/>
      <c r="J26" s="179"/>
      <c r="K26" s="179">
        <f t="shared" si="37"/>
        <v>0</v>
      </c>
      <c r="L26" s="179">
        <f t="shared" si="38"/>
        <v>0</v>
      </c>
      <c r="M26" s="213"/>
      <c r="N26" s="179">
        <f t="shared" si="23"/>
        <v>0</v>
      </c>
      <c r="O26" s="179">
        <f t="shared" si="39"/>
        <v>0</v>
      </c>
      <c r="P26" s="179">
        <f t="shared" si="40"/>
        <v>0</v>
      </c>
      <c r="Q26" s="213"/>
      <c r="R26" s="179">
        <f t="shared" si="4"/>
        <v>0</v>
      </c>
      <c r="S26" s="179">
        <f t="shared" si="41"/>
        <v>0</v>
      </c>
      <c r="T26" s="179">
        <f t="shared" si="42"/>
        <v>0</v>
      </c>
      <c r="U26" s="213"/>
      <c r="V26" s="179">
        <f t="shared" si="25"/>
        <v>0</v>
      </c>
      <c r="W26" s="179">
        <f t="shared" si="43"/>
        <v>0</v>
      </c>
      <c r="X26" s="179">
        <f t="shared" si="44"/>
        <v>0</v>
      </c>
      <c r="Y26" s="213"/>
      <c r="Z26" s="179">
        <f t="shared" si="27"/>
        <v>0</v>
      </c>
      <c r="AA26" s="117" t="e">
        <f t="shared" si="7"/>
        <v>#DIV/0!</v>
      </c>
      <c r="AB26" s="117" t="e">
        <f t="shared" si="8"/>
        <v>#DIV/0!</v>
      </c>
      <c r="AC26" s="117" t="e">
        <f t="shared" si="9"/>
        <v>#DIV/0!</v>
      </c>
      <c r="AD26" s="117" t="e">
        <f t="shared" si="10"/>
        <v>#DIV/0!</v>
      </c>
      <c r="AE26" s="117" t="e">
        <f t="shared" si="11"/>
        <v>#DIV/0!</v>
      </c>
      <c r="AF26" s="117" t="e">
        <f t="shared" si="12"/>
        <v>#DIV/0!</v>
      </c>
      <c r="AG26" s="117" t="e">
        <f t="shared" si="13"/>
        <v>#DIV/0!</v>
      </c>
      <c r="AH26" s="117" t="e">
        <f t="shared" si="14"/>
        <v>#DIV/0!</v>
      </c>
      <c r="AI26" s="261" t="e">
        <f t="shared" si="15"/>
        <v>#DIV/0!</v>
      </c>
      <c r="AJ26" s="117" t="e">
        <f t="shared" si="16"/>
        <v>#DIV/0!</v>
      </c>
      <c r="AK26" s="117" t="e">
        <f t="shared" si="17"/>
        <v>#DIV/0!</v>
      </c>
      <c r="AL26" s="261" t="e">
        <f t="shared" si="18"/>
        <v>#DIV/0!</v>
      </c>
      <c r="AM26" s="117" t="e">
        <f t="shared" si="19"/>
        <v>#DIV/0!</v>
      </c>
      <c r="AN26" s="117" t="e">
        <f t="shared" si="20"/>
        <v>#DIV/0!</v>
      </c>
      <c r="AO26" s="261" t="e">
        <f t="shared" si="21"/>
        <v>#DIV/0!</v>
      </c>
      <c r="AP26" s="183"/>
    </row>
    <row r="27" spans="1:43">
      <c r="A27" s="182" t="s">
        <v>43</v>
      </c>
      <c r="B27" s="226" t="s">
        <v>543</v>
      </c>
      <c r="C27" s="213"/>
      <c r="D27" s="213"/>
      <c r="E27" s="213"/>
      <c r="F27" s="213"/>
      <c r="G27" s="437">
        <f t="shared" si="35"/>
        <v>0</v>
      </c>
      <c r="H27" s="437">
        <f t="shared" si="36"/>
        <v>0</v>
      </c>
      <c r="I27" s="438"/>
      <c r="J27" s="179"/>
      <c r="K27" s="179">
        <f t="shared" si="37"/>
        <v>0</v>
      </c>
      <c r="L27" s="179">
        <f t="shared" si="38"/>
        <v>0</v>
      </c>
      <c r="M27" s="213"/>
      <c r="N27" s="179">
        <f t="shared" si="23"/>
        <v>0</v>
      </c>
      <c r="O27" s="179">
        <f t="shared" si="39"/>
        <v>0</v>
      </c>
      <c r="P27" s="179">
        <f t="shared" si="40"/>
        <v>0</v>
      </c>
      <c r="Q27" s="213"/>
      <c r="R27" s="179">
        <f t="shared" si="4"/>
        <v>0</v>
      </c>
      <c r="S27" s="179">
        <f t="shared" si="41"/>
        <v>0</v>
      </c>
      <c r="T27" s="179">
        <f t="shared" si="42"/>
        <v>0</v>
      </c>
      <c r="U27" s="213"/>
      <c r="V27" s="179">
        <f t="shared" si="25"/>
        <v>0</v>
      </c>
      <c r="W27" s="179">
        <f t="shared" si="43"/>
        <v>0</v>
      </c>
      <c r="X27" s="179">
        <f t="shared" si="44"/>
        <v>0</v>
      </c>
      <c r="Y27" s="213"/>
      <c r="Z27" s="179">
        <f t="shared" si="27"/>
        <v>0</v>
      </c>
      <c r="AA27" s="117" t="e">
        <f t="shared" si="7"/>
        <v>#DIV/0!</v>
      </c>
      <c r="AB27" s="117" t="e">
        <f t="shared" si="8"/>
        <v>#DIV/0!</v>
      </c>
      <c r="AC27" s="117" t="e">
        <f t="shared" si="9"/>
        <v>#DIV/0!</v>
      </c>
      <c r="AD27" s="117" t="e">
        <f t="shared" si="10"/>
        <v>#DIV/0!</v>
      </c>
      <c r="AE27" s="117" t="e">
        <f t="shared" si="11"/>
        <v>#DIV/0!</v>
      </c>
      <c r="AF27" s="117" t="e">
        <f t="shared" si="12"/>
        <v>#DIV/0!</v>
      </c>
      <c r="AG27" s="117" t="e">
        <f t="shared" si="13"/>
        <v>#DIV/0!</v>
      </c>
      <c r="AH27" s="117" t="e">
        <f t="shared" si="14"/>
        <v>#DIV/0!</v>
      </c>
      <c r="AI27" s="261" t="e">
        <f t="shared" si="15"/>
        <v>#DIV/0!</v>
      </c>
      <c r="AJ27" s="117" t="e">
        <f t="shared" si="16"/>
        <v>#DIV/0!</v>
      </c>
      <c r="AK27" s="117" t="e">
        <f t="shared" si="17"/>
        <v>#DIV/0!</v>
      </c>
      <c r="AL27" s="261" t="e">
        <f t="shared" si="18"/>
        <v>#DIV/0!</v>
      </c>
      <c r="AM27" s="117" t="e">
        <f t="shared" si="19"/>
        <v>#DIV/0!</v>
      </c>
      <c r="AN27" s="117" t="e">
        <f t="shared" si="20"/>
        <v>#DIV/0!</v>
      </c>
      <c r="AO27" s="261" t="e">
        <f t="shared" si="21"/>
        <v>#DIV/0!</v>
      </c>
      <c r="AP27" s="183"/>
    </row>
    <row r="28" spans="1:43" ht="13.5" hidden="1" customHeight="1">
      <c r="A28" s="182" t="s">
        <v>231</v>
      </c>
      <c r="B28" s="226" t="s">
        <v>544</v>
      </c>
      <c r="C28" s="213"/>
      <c r="D28" s="213"/>
      <c r="E28" s="213"/>
      <c r="F28" s="213"/>
      <c r="G28" s="179">
        <f t="shared" si="35"/>
        <v>0</v>
      </c>
      <c r="H28" s="179">
        <f t="shared" si="36"/>
        <v>0</v>
      </c>
      <c r="I28" s="213"/>
      <c r="J28" s="179"/>
      <c r="K28" s="179">
        <f t="shared" si="37"/>
        <v>0</v>
      </c>
      <c r="L28" s="179">
        <f t="shared" si="38"/>
        <v>0</v>
      </c>
      <c r="M28" s="213"/>
      <c r="N28" s="179">
        <f t="shared" si="23"/>
        <v>0</v>
      </c>
      <c r="O28" s="179">
        <f t="shared" si="39"/>
        <v>0</v>
      </c>
      <c r="P28" s="179">
        <f t="shared" si="40"/>
        <v>0</v>
      </c>
      <c r="Q28" s="213"/>
      <c r="R28" s="179">
        <f t="shared" si="4"/>
        <v>0</v>
      </c>
      <c r="S28" s="179">
        <f t="shared" si="41"/>
        <v>0</v>
      </c>
      <c r="T28" s="179">
        <f t="shared" si="42"/>
        <v>0</v>
      </c>
      <c r="U28" s="213"/>
      <c r="V28" s="179">
        <f t="shared" si="25"/>
        <v>0</v>
      </c>
      <c r="W28" s="179">
        <f t="shared" si="43"/>
        <v>0</v>
      </c>
      <c r="X28" s="179">
        <f t="shared" si="44"/>
        <v>0</v>
      </c>
      <c r="Y28" s="213"/>
      <c r="Z28" s="179">
        <f t="shared" si="27"/>
        <v>0</v>
      </c>
      <c r="AA28" s="117" t="e">
        <f t="shared" si="7"/>
        <v>#DIV/0!</v>
      </c>
      <c r="AB28" s="117" t="e">
        <f t="shared" si="8"/>
        <v>#DIV/0!</v>
      </c>
      <c r="AC28" s="117" t="e">
        <f t="shared" si="9"/>
        <v>#DIV/0!</v>
      </c>
      <c r="AD28" s="117" t="e">
        <f t="shared" si="10"/>
        <v>#DIV/0!</v>
      </c>
      <c r="AE28" s="117" t="e">
        <f t="shared" si="11"/>
        <v>#DIV/0!</v>
      </c>
      <c r="AF28" s="117" t="e">
        <f t="shared" si="12"/>
        <v>#DIV/0!</v>
      </c>
      <c r="AG28" s="117" t="e">
        <f t="shared" si="13"/>
        <v>#DIV/0!</v>
      </c>
      <c r="AH28" s="117" t="e">
        <f t="shared" si="14"/>
        <v>#DIV/0!</v>
      </c>
      <c r="AI28" s="261" t="e">
        <f t="shared" si="15"/>
        <v>#DIV/0!</v>
      </c>
      <c r="AJ28" s="117" t="e">
        <f t="shared" si="16"/>
        <v>#DIV/0!</v>
      </c>
      <c r="AK28" s="117" t="e">
        <f t="shared" si="17"/>
        <v>#DIV/0!</v>
      </c>
      <c r="AL28" s="261" t="e">
        <f t="shared" si="18"/>
        <v>#DIV/0!</v>
      </c>
      <c r="AM28" s="117" t="e">
        <f t="shared" si="19"/>
        <v>#DIV/0!</v>
      </c>
      <c r="AN28" s="117" t="e">
        <f t="shared" si="20"/>
        <v>#DIV/0!</v>
      </c>
      <c r="AO28" s="261" t="e">
        <f t="shared" si="21"/>
        <v>#DIV/0!</v>
      </c>
      <c r="AP28" s="183"/>
    </row>
    <row r="29" spans="1:43" ht="16.5" customHeight="1">
      <c r="A29" s="182" t="s">
        <v>545</v>
      </c>
      <c r="B29" s="226" t="s">
        <v>546</v>
      </c>
      <c r="C29" s="179">
        <f t="shared" ref="C29:D29" si="45">C30+C37+C44+C51+C58+C65+C72</f>
        <v>0</v>
      </c>
      <c r="D29" s="179">
        <f t="shared" si="45"/>
        <v>0</v>
      </c>
      <c r="E29" s="179">
        <f>E30+E37+E44+E51+E58+E65+E72+E79+E86+E93</f>
        <v>0</v>
      </c>
      <c r="F29" s="179">
        <f>F30+F37+F44+F51+F58+F65+F72+F79+F86+F93</f>
        <v>0</v>
      </c>
      <c r="G29" s="179" t="e">
        <f>G30+G37+G44+G51+G58+G65+G72+G79+G86+G93</f>
        <v>#REF!</v>
      </c>
      <c r="H29" s="179" t="e">
        <f>H30+H37+H44+H51+H58+H65+H72+H79+H86+H93</f>
        <v>#REF!</v>
      </c>
      <c r="I29" s="179" t="e">
        <f>I30+I37+I44+I51+I58+I65+I72+I79+I86+I93</f>
        <v>#REF!</v>
      </c>
      <c r="J29" s="179"/>
      <c r="K29" s="179">
        <f>K30+K37+K44+K51+K58+K65+K72+K79+K86+K93</f>
        <v>0</v>
      </c>
      <c r="L29" s="179">
        <f>L30+L37+L44+L51+L58+L65+L72+L79+L86+L93</f>
        <v>0</v>
      </c>
      <c r="M29" s="179">
        <f>M30+M37+M44+M51+M58+M65+M72+M79+M86+M93</f>
        <v>0</v>
      </c>
      <c r="N29" s="179">
        <f t="shared" si="23"/>
        <v>0</v>
      </c>
      <c r="O29" s="179">
        <f>O30+O37+O44+O51+O58+O65+O72+O79+O86+O93</f>
        <v>0</v>
      </c>
      <c r="P29" s="179">
        <f>P30+P37+P44+P51+P58+P65+P72+P79+P86+P93</f>
        <v>0</v>
      </c>
      <c r="Q29" s="179">
        <f>Q30+Q37+Q44+Q51+Q58+Q65+Q72+Q79+Q86+Q93</f>
        <v>0</v>
      </c>
      <c r="R29" s="179">
        <f t="shared" si="4"/>
        <v>0</v>
      </c>
      <c r="S29" s="179">
        <f>S30+S37+S44+S51+S58+S65+S72+S79+S86+S93</f>
        <v>0</v>
      </c>
      <c r="T29" s="179">
        <f>T30+T37+T44+T51+T58+T65+T72+T79+T86+T93</f>
        <v>0</v>
      </c>
      <c r="U29" s="179">
        <f>U30+U37+U44+U51+U58+U65+U72+U79+U86+U93</f>
        <v>0</v>
      </c>
      <c r="V29" s="179">
        <f t="shared" si="25"/>
        <v>0</v>
      </c>
      <c r="W29" s="179">
        <f>W30+W37+W44+W51+W58+W65+W72+W79+W86+W93</f>
        <v>0</v>
      </c>
      <c r="X29" s="179">
        <f>X30+X37+X44+X51+X58+X65+X72+X79+X86+X93</f>
        <v>0</v>
      </c>
      <c r="Y29" s="179">
        <f>Y30+Y37+Y44+Y51+Y58+Y65+Y72+Y79+Y86+Y93</f>
        <v>0</v>
      </c>
      <c r="Z29" s="179">
        <f t="shared" si="27"/>
        <v>0</v>
      </c>
      <c r="AA29" s="117" t="e">
        <f t="shared" si="7"/>
        <v>#REF!</v>
      </c>
      <c r="AB29" s="117" t="e">
        <f t="shared" si="8"/>
        <v>#REF!</v>
      </c>
      <c r="AC29" s="117" t="e">
        <f t="shared" si="9"/>
        <v>#REF!</v>
      </c>
      <c r="AD29" s="117" t="e">
        <f t="shared" si="10"/>
        <v>#REF!</v>
      </c>
      <c r="AE29" s="117" t="e">
        <f t="shared" si="11"/>
        <v>#REF!</v>
      </c>
      <c r="AF29" s="117" t="e">
        <f t="shared" si="12"/>
        <v>#REF!</v>
      </c>
      <c r="AG29" s="117" t="e">
        <f t="shared" si="13"/>
        <v>#DIV/0!</v>
      </c>
      <c r="AH29" s="117" t="e">
        <f t="shared" si="14"/>
        <v>#DIV/0!</v>
      </c>
      <c r="AI29" s="261" t="e">
        <f t="shared" si="15"/>
        <v>#DIV/0!</v>
      </c>
      <c r="AJ29" s="117" t="e">
        <f t="shared" si="16"/>
        <v>#DIV/0!</v>
      </c>
      <c r="AK29" s="117" t="e">
        <f t="shared" si="17"/>
        <v>#DIV/0!</v>
      </c>
      <c r="AL29" s="261" t="e">
        <f t="shared" si="18"/>
        <v>#DIV/0!</v>
      </c>
      <c r="AM29" s="117" t="e">
        <f t="shared" si="19"/>
        <v>#DIV/0!</v>
      </c>
      <c r="AN29" s="117" t="e">
        <f t="shared" si="20"/>
        <v>#DIV/0!</v>
      </c>
      <c r="AO29" s="261" t="e">
        <f t="shared" si="21"/>
        <v>#DIV/0!</v>
      </c>
      <c r="AP29" s="183"/>
    </row>
    <row r="30" spans="1:43" ht="64.5" customHeight="1">
      <c r="A30" s="182" t="s">
        <v>547</v>
      </c>
      <c r="B30" s="227" t="e">
        <f>#REF!</f>
        <v>#REF!</v>
      </c>
      <c r="C30" s="179">
        <f t="shared" ref="C30:I30" si="46">C31+C34</f>
        <v>0</v>
      </c>
      <c r="D30" s="179">
        <f t="shared" si="46"/>
        <v>0</v>
      </c>
      <c r="E30" s="179">
        <f t="shared" si="46"/>
        <v>0</v>
      </c>
      <c r="F30" s="179">
        <f t="shared" si="46"/>
        <v>0</v>
      </c>
      <c r="G30" s="179" t="e">
        <f>G31+G34</f>
        <v>#REF!</v>
      </c>
      <c r="H30" s="179" t="e">
        <f t="shared" si="46"/>
        <v>#REF!</v>
      </c>
      <c r="I30" s="179" t="e">
        <f t="shared" si="46"/>
        <v>#REF!</v>
      </c>
      <c r="J30" s="179"/>
      <c r="K30" s="179">
        <f>K31+K34</f>
        <v>0</v>
      </c>
      <c r="L30" s="179">
        <f>L31+L34</f>
        <v>0</v>
      </c>
      <c r="M30" s="179">
        <f>M31+M34</f>
        <v>0</v>
      </c>
      <c r="N30" s="179">
        <f t="shared" si="23"/>
        <v>0</v>
      </c>
      <c r="O30" s="179">
        <f>O31+O34</f>
        <v>0</v>
      </c>
      <c r="P30" s="179">
        <f>P31+P34</f>
        <v>0</v>
      </c>
      <c r="Q30" s="179">
        <f>Q31+Q34</f>
        <v>0</v>
      </c>
      <c r="R30" s="179">
        <f t="shared" si="4"/>
        <v>0</v>
      </c>
      <c r="S30" s="179">
        <f>S31+S34</f>
        <v>0</v>
      </c>
      <c r="T30" s="179">
        <f>T31+T34</f>
        <v>0</v>
      </c>
      <c r="U30" s="179">
        <f>U31+U34</f>
        <v>0</v>
      </c>
      <c r="V30" s="179">
        <f t="shared" si="25"/>
        <v>0</v>
      </c>
      <c r="W30" s="179">
        <f>W31+W34</f>
        <v>0</v>
      </c>
      <c r="X30" s="179">
        <f>X31+X34</f>
        <v>0</v>
      </c>
      <c r="Y30" s="179">
        <f>Y31+Y34</f>
        <v>0</v>
      </c>
      <c r="Z30" s="179">
        <f t="shared" si="27"/>
        <v>0</v>
      </c>
      <c r="AA30" s="117" t="e">
        <f t="shared" si="7"/>
        <v>#REF!</v>
      </c>
      <c r="AB30" s="117" t="e">
        <f t="shared" si="8"/>
        <v>#REF!</v>
      </c>
      <c r="AC30" s="117" t="e">
        <f t="shared" si="9"/>
        <v>#REF!</v>
      </c>
      <c r="AD30" s="117" t="e">
        <f t="shared" si="10"/>
        <v>#REF!</v>
      </c>
      <c r="AE30" s="117" t="e">
        <f t="shared" si="11"/>
        <v>#REF!</v>
      </c>
      <c r="AF30" s="117" t="e">
        <f t="shared" si="12"/>
        <v>#REF!</v>
      </c>
      <c r="AG30" s="117" t="e">
        <f t="shared" si="13"/>
        <v>#DIV/0!</v>
      </c>
      <c r="AH30" s="117" t="e">
        <f t="shared" si="14"/>
        <v>#DIV/0!</v>
      </c>
      <c r="AI30" s="261" t="e">
        <f t="shared" si="15"/>
        <v>#DIV/0!</v>
      </c>
      <c r="AJ30" s="117" t="e">
        <f t="shared" si="16"/>
        <v>#DIV/0!</v>
      </c>
      <c r="AK30" s="117" t="e">
        <f t="shared" si="17"/>
        <v>#DIV/0!</v>
      </c>
      <c r="AL30" s="261" t="e">
        <f t="shared" si="18"/>
        <v>#DIV/0!</v>
      </c>
      <c r="AM30" s="117" t="e">
        <f t="shared" si="19"/>
        <v>#DIV/0!</v>
      </c>
      <c r="AN30" s="117" t="e">
        <f t="shared" si="20"/>
        <v>#DIV/0!</v>
      </c>
      <c r="AO30" s="261" t="e">
        <f t="shared" si="21"/>
        <v>#DIV/0!</v>
      </c>
      <c r="AP30" s="183"/>
      <c r="AQ30" s="119" t="s">
        <v>989</v>
      </c>
    </row>
    <row r="31" spans="1:43" s="234" customFormat="1">
      <c r="A31" s="233" t="s">
        <v>548</v>
      </c>
      <c r="B31" s="228" t="s">
        <v>549</v>
      </c>
      <c r="C31" s="213">
        <f t="shared" ref="C31:F31" si="47">C32*C33*12</f>
        <v>0</v>
      </c>
      <c r="D31" s="213">
        <f t="shared" si="47"/>
        <v>0</v>
      </c>
      <c r="E31" s="213">
        <f t="shared" si="47"/>
        <v>0</v>
      </c>
      <c r="F31" s="213">
        <f t="shared" si="47"/>
        <v>0</v>
      </c>
      <c r="G31" s="213" t="e">
        <f>G32*G33*4.5</f>
        <v>#REF!</v>
      </c>
      <c r="H31" s="213" t="e">
        <f>H32*H33*4.5</f>
        <v>#REF!</v>
      </c>
      <c r="I31" s="213" t="e">
        <f>I32*I33*9</f>
        <v>#REF!</v>
      </c>
      <c r="J31" s="213"/>
      <c r="K31" s="213">
        <f>K32*K33*6</f>
        <v>0</v>
      </c>
      <c r="L31" s="213">
        <f>L32*L33*6</f>
        <v>0</v>
      </c>
      <c r="M31" s="213">
        <f>M32*M33*12</f>
        <v>0</v>
      </c>
      <c r="N31" s="179">
        <f t="shared" si="23"/>
        <v>0</v>
      </c>
      <c r="O31" s="213">
        <f>O32*O33*6</f>
        <v>0</v>
      </c>
      <c r="P31" s="213">
        <f>P32*P33*6</f>
        <v>0</v>
      </c>
      <c r="Q31" s="213">
        <f>Q32*Q33*12</f>
        <v>0</v>
      </c>
      <c r="R31" s="213"/>
      <c r="S31" s="213">
        <f>S32*S33*6</f>
        <v>0</v>
      </c>
      <c r="T31" s="213">
        <f>T32*T33*6</f>
        <v>0</v>
      </c>
      <c r="U31" s="213">
        <f>U32*U33*12</f>
        <v>0</v>
      </c>
      <c r="V31" s="179">
        <f t="shared" si="25"/>
        <v>0</v>
      </c>
      <c r="W31" s="213">
        <f>W32*W33*6</f>
        <v>0</v>
      </c>
      <c r="X31" s="213">
        <f>X32*X33*6</f>
        <v>0</v>
      </c>
      <c r="Y31" s="213">
        <f>Y32*Y33*12</f>
        <v>0</v>
      </c>
      <c r="Z31" s="179">
        <f t="shared" si="27"/>
        <v>0</v>
      </c>
      <c r="AA31" s="117" t="e">
        <f t="shared" si="7"/>
        <v>#REF!</v>
      </c>
      <c r="AB31" s="117" t="e">
        <f t="shared" si="8"/>
        <v>#REF!</v>
      </c>
      <c r="AC31" s="117" t="e">
        <f t="shared" si="9"/>
        <v>#REF!</v>
      </c>
      <c r="AD31" s="117" t="e">
        <f t="shared" si="10"/>
        <v>#REF!</v>
      </c>
      <c r="AE31" s="117" t="e">
        <f t="shared" si="11"/>
        <v>#REF!</v>
      </c>
      <c r="AF31" s="117" t="e">
        <f t="shared" si="12"/>
        <v>#REF!</v>
      </c>
      <c r="AG31" s="117" t="e">
        <f t="shared" si="13"/>
        <v>#DIV/0!</v>
      </c>
      <c r="AH31" s="117" t="e">
        <f t="shared" si="14"/>
        <v>#DIV/0!</v>
      </c>
      <c r="AI31" s="261" t="e">
        <f t="shared" si="15"/>
        <v>#DIV/0!</v>
      </c>
      <c r="AJ31" s="117" t="e">
        <f t="shared" si="16"/>
        <v>#DIV/0!</v>
      </c>
      <c r="AK31" s="117" t="e">
        <f t="shared" si="17"/>
        <v>#DIV/0!</v>
      </c>
      <c r="AL31" s="261" t="e">
        <f t="shared" si="18"/>
        <v>#DIV/0!</v>
      </c>
      <c r="AM31" s="117" t="e">
        <f t="shared" si="19"/>
        <v>#DIV/0!</v>
      </c>
      <c r="AN31" s="117" t="e">
        <f t="shared" si="20"/>
        <v>#DIV/0!</v>
      </c>
      <c r="AO31" s="261" t="e">
        <f t="shared" si="21"/>
        <v>#DIV/0!</v>
      </c>
      <c r="AP31" s="218"/>
    </row>
    <row r="32" spans="1:43" ht="15.75">
      <c r="A32" s="182" t="s">
        <v>550</v>
      </c>
      <c r="B32" s="229" t="s">
        <v>551</v>
      </c>
      <c r="C32" s="214"/>
      <c r="D32" s="214"/>
      <c r="E32" s="214"/>
      <c r="F32" s="214"/>
      <c r="G32" s="180">
        <v>1.01</v>
      </c>
      <c r="H32" s="214">
        <v>1.01</v>
      </c>
      <c r="I32" s="180">
        <f>(G32+H32)/2</f>
        <v>1.01</v>
      </c>
      <c r="J32" s="179"/>
      <c r="K32" s="180">
        <f>H32</f>
        <v>1.01</v>
      </c>
      <c r="L32" s="214"/>
      <c r="M32" s="180">
        <f>(K32+L32)/2</f>
        <v>0.505</v>
      </c>
      <c r="N32" s="179">
        <f t="shared" si="23"/>
        <v>0.505</v>
      </c>
      <c r="O32" s="180">
        <f>L32</f>
        <v>0</v>
      </c>
      <c r="P32" s="214"/>
      <c r="Q32" s="180">
        <f>(O32+P32)/2</f>
        <v>0</v>
      </c>
      <c r="R32" s="179">
        <f>Q32-D32</f>
        <v>0</v>
      </c>
      <c r="S32" s="180">
        <f>P32</f>
        <v>0</v>
      </c>
      <c r="T32" s="214"/>
      <c r="U32" s="180">
        <f>(S32+T32)/2</f>
        <v>0</v>
      </c>
      <c r="V32" s="179">
        <f t="shared" si="25"/>
        <v>0</v>
      </c>
      <c r="W32" s="180">
        <f>T32</f>
        <v>0</v>
      </c>
      <c r="X32" s="214"/>
      <c r="Y32" s="180">
        <f>(W32+X32)/2</f>
        <v>0</v>
      </c>
      <c r="Z32" s="179">
        <f t="shared" si="27"/>
        <v>0</v>
      </c>
      <c r="AA32" s="117" t="e">
        <f t="shared" si="7"/>
        <v>#DIV/0!</v>
      </c>
      <c r="AB32" s="117" t="e">
        <f t="shared" si="8"/>
        <v>#DIV/0!</v>
      </c>
      <c r="AC32" s="117" t="e">
        <f t="shared" si="9"/>
        <v>#DIV/0!</v>
      </c>
      <c r="AD32" s="117">
        <f t="shared" si="10"/>
        <v>1</v>
      </c>
      <c r="AE32" s="117">
        <f t="shared" si="11"/>
        <v>0</v>
      </c>
      <c r="AF32" s="117">
        <f t="shared" si="12"/>
        <v>0.5</v>
      </c>
      <c r="AG32" s="117">
        <f t="shared" si="13"/>
        <v>0</v>
      </c>
      <c r="AH32" s="117">
        <f t="shared" si="14"/>
        <v>0</v>
      </c>
      <c r="AI32" s="261">
        <f t="shared" si="15"/>
        <v>0</v>
      </c>
      <c r="AJ32" s="117" t="e">
        <f t="shared" si="16"/>
        <v>#DIV/0!</v>
      </c>
      <c r="AK32" s="117" t="e">
        <f t="shared" si="17"/>
        <v>#DIV/0!</v>
      </c>
      <c r="AL32" s="261" t="e">
        <f t="shared" si="18"/>
        <v>#DIV/0!</v>
      </c>
      <c r="AM32" s="117" t="e">
        <f t="shared" si="19"/>
        <v>#DIV/0!</v>
      </c>
      <c r="AN32" s="117" t="e">
        <f t="shared" si="20"/>
        <v>#DIV/0!</v>
      </c>
      <c r="AO32" s="261" t="e">
        <f t="shared" si="21"/>
        <v>#DIV/0!</v>
      </c>
      <c r="AP32" s="183"/>
    </row>
    <row r="33" spans="1:42">
      <c r="A33" s="182" t="s">
        <v>552</v>
      </c>
      <c r="B33" s="229" t="s">
        <v>553</v>
      </c>
      <c r="C33" s="214"/>
      <c r="D33" s="214"/>
      <c r="E33" s="214"/>
      <c r="F33" s="214"/>
      <c r="G33" s="180" t="e">
        <f>I33</f>
        <v>#REF!</v>
      </c>
      <c r="H33" s="180" t="e">
        <f>I33</f>
        <v>#REF!</v>
      </c>
      <c r="I33" s="214" t="e">
        <f>SUM(#REF!)</f>
        <v>#REF!</v>
      </c>
      <c r="J33" s="179"/>
      <c r="K33" s="180">
        <f>M33</f>
        <v>0</v>
      </c>
      <c r="L33" s="180">
        <f>M33</f>
        <v>0</v>
      </c>
      <c r="M33" s="214"/>
      <c r="N33" s="179">
        <f t="shared" si="23"/>
        <v>0</v>
      </c>
      <c r="O33" s="180">
        <f>Q33</f>
        <v>0</v>
      </c>
      <c r="P33" s="180">
        <f>Q33</f>
        <v>0</v>
      </c>
      <c r="Q33" s="214"/>
      <c r="R33" s="179">
        <f>Q33-D33</f>
        <v>0</v>
      </c>
      <c r="S33" s="180">
        <f>U33</f>
        <v>0</v>
      </c>
      <c r="T33" s="180">
        <f>U33</f>
        <v>0</v>
      </c>
      <c r="U33" s="214"/>
      <c r="V33" s="179">
        <f t="shared" si="25"/>
        <v>0</v>
      </c>
      <c r="W33" s="180">
        <f>Y33</f>
        <v>0</v>
      </c>
      <c r="X33" s="180">
        <f>Y33</f>
        <v>0</v>
      </c>
      <c r="Y33" s="214"/>
      <c r="Z33" s="179">
        <f t="shared" si="27"/>
        <v>0</v>
      </c>
      <c r="AA33" s="117" t="e">
        <f t="shared" si="7"/>
        <v>#REF!</v>
      </c>
      <c r="AB33" s="117" t="e">
        <f t="shared" si="8"/>
        <v>#REF!</v>
      </c>
      <c r="AC33" s="117" t="e">
        <f t="shared" si="9"/>
        <v>#REF!</v>
      </c>
      <c r="AD33" s="117" t="e">
        <f t="shared" si="10"/>
        <v>#REF!</v>
      </c>
      <c r="AE33" s="117" t="e">
        <f t="shared" si="11"/>
        <v>#REF!</v>
      </c>
      <c r="AF33" s="117" t="e">
        <f t="shared" si="12"/>
        <v>#REF!</v>
      </c>
      <c r="AG33" s="117" t="e">
        <f t="shared" si="13"/>
        <v>#DIV/0!</v>
      </c>
      <c r="AH33" s="117" t="e">
        <f t="shared" si="14"/>
        <v>#DIV/0!</v>
      </c>
      <c r="AI33" s="261" t="e">
        <f t="shared" si="15"/>
        <v>#DIV/0!</v>
      </c>
      <c r="AJ33" s="117" t="e">
        <f t="shared" si="16"/>
        <v>#DIV/0!</v>
      </c>
      <c r="AK33" s="117" t="e">
        <f t="shared" si="17"/>
        <v>#DIV/0!</v>
      </c>
      <c r="AL33" s="261" t="e">
        <f t="shared" si="18"/>
        <v>#DIV/0!</v>
      </c>
      <c r="AM33" s="117" t="e">
        <f t="shared" si="19"/>
        <v>#DIV/0!</v>
      </c>
      <c r="AN33" s="117" t="e">
        <f t="shared" si="20"/>
        <v>#DIV/0!</v>
      </c>
      <c r="AO33" s="261" t="e">
        <f t="shared" si="21"/>
        <v>#DIV/0!</v>
      </c>
      <c r="AP33" s="183"/>
    </row>
    <row r="34" spans="1:42" hidden="1">
      <c r="A34" s="182" t="s">
        <v>554</v>
      </c>
      <c r="B34" s="228" t="s">
        <v>555</v>
      </c>
      <c r="C34" s="179">
        <f t="shared" ref="C34:F34" si="48">C35*C36*12</f>
        <v>0</v>
      </c>
      <c r="D34" s="179">
        <f t="shared" si="48"/>
        <v>0</v>
      </c>
      <c r="E34" s="179">
        <f t="shared" si="48"/>
        <v>0</v>
      </c>
      <c r="F34" s="179">
        <f t="shared" si="48"/>
        <v>0</v>
      </c>
      <c r="G34" s="179">
        <f>G35*G36*6</f>
        <v>0</v>
      </c>
      <c r="H34" s="179">
        <f>H35*H36*6</f>
        <v>0</v>
      </c>
      <c r="I34" s="179">
        <f>I35*I36*12</f>
        <v>0</v>
      </c>
      <c r="J34" s="179"/>
      <c r="K34" s="179">
        <f>K35*K36*6</f>
        <v>0</v>
      </c>
      <c r="L34" s="179">
        <f>L35*L36*6</f>
        <v>0</v>
      </c>
      <c r="M34" s="179">
        <f>M35*M36*12</f>
        <v>0</v>
      </c>
      <c r="N34" s="179">
        <f t="shared" si="23"/>
        <v>0</v>
      </c>
      <c r="O34" s="179">
        <f>O35*O36*6</f>
        <v>0</v>
      </c>
      <c r="P34" s="179">
        <f>P35*P36*6</f>
        <v>0</v>
      </c>
      <c r="Q34" s="179">
        <f>Q35*Q36*12</f>
        <v>0</v>
      </c>
      <c r="R34" s="179"/>
      <c r="S34" s="179">
        <f>S35*S36*6</f>
        <v>0</v>
      </c>
      <c r="T34" s="179">
        <f>T35*T36*6</f>
        <v>0</v>
      </c>
      <c r="U34" s="179">
        <f>U35*U36*12</f>
        <v>0</v>
      </c>
      <c r="V34" s="179">
        <f t="shared" si="25"/>
        <v>0</v>
      </c>
      <c r="W34" s="179">
        <f>W35*W36*6</f>
        <v>0</v>
      </c>
      <c r="X34" s="179">
        <f>X35*X36*6</f>
        <v>0</v>
      </c>
      <c r="Y34" s="179">
        <f>Y35*Y36*12</f>
        <v>0</v>
      </c>
      <c r="Z34" s="179">
        <f t="shared" si="27"/>
        <v>0</v>
      </c>
      <c r="AA34" s="117" t="e">
        <f t="shared" si="7"/>
        <v>#DIV/0!</v>
      </c>
      <c r="AB34" s="117" t="e">
        <f t="shared" si="8"/>
        <v>#DIV/0!</v>
      </c>
      <c r="AC34" s="117" t="e">
        <f t="shared" si="9"/>
        <v>#DIV/0!</v>
      </c>
      <c r="AD34" s="117" t="e">
        <f t="shared" si="10"/>
        <v>#DIV/0!</v>
      </c>
      <c r="AE34" s="117" t="e">
        <f t="shared" si="11"/>
        <v>#DIV/0!</v>
      </c>
      <c r="AF34" s="117" t="e">
        <f t="shared" si="12"/>
        <v>#DIV/0!</v>
      </c>
      <c r="AG34" s="117" t="e">
        <f t="shared" si="13"/>
        <v>#DIV/0!</v>
      </c>
      <c r="AH34" s="117" t="e">
        <f t="shared" si="14"/>
        <v>#DIV/0!</v>
      </c>
      <c r="AI34" s="261" t="e">
        <f t="shared" si="15"/>
        <v>#DIV/0!</v>
      </c>
      <c r="AJ34" s="117" t="e">
        <f t="shared" si="16"/>
        <v>#DIV/0!</v>
      </c>
      <c r="AK34" s="117" t="e">
        <f t="shared" si="17"/>
        <v>#DIV/0!</v>
      </c>
      <c r="AL34" s="261" t="e">
        <f t="shared" si="18"/>
        <v>#DIV/0!</v>
      </c>
      <c r="AM34" s="117" t="e">
        <f t="shared" si="19"/>
        <v>#DIV/0!</v>
      </c>
      <c r="AN34" s="117" t="e">
        <f t="shared" si="20"/>
        <v>#DIV/0!</v>
      </c>
      <c r="AO34" s="261" t="e">
        <f t="shared" si="21"/>
        <v>#DIV/0!</v>
      </c>
      <c r="AP34" s="183"/>
    </row>
    <row r="35" spans="1:42" ht="15.75" hidden="1">
      <c r="A35" s="182" t="s">
        <v>556</v>
      </c>
      <c r="B35" s="229" t="s">
        <v>557</v>
      </c>
      <c r="C35" s="214"/>
      <c r="D35" s="214"/>
      <c r="E35" s="214"/>
      <c r="F35" s="214"/>
      <c r="G35" s="180">
        <f>C35</f>
        <v>0</v>
      </c>
      <c r="H35" s="214"/>
      <c r="I35" s="180">
        <f>(G35+H35)/2</f>
        <v>0</v>
      </c>
      <c r="J35" s="179"/>
      <c r="K35" s="180">
        <f>H35</f>
        <v>0</v>
      </c>
      <c r="L35" s="214"/>
      <c r="M35" s="180">
        <f>(K35+L35)/2</f>
        <v>0</v>
      </c>
      <c r="N35" s="179">
        <f t="shared" si="23"/>
        <v>0</v>
      </c>
      <c r="O35" s="180">
        <f>L35</f>
        <v>0</v>
      </c>
      <c r="P35" s="214"/>
      <c r="Q35" s="180">
        <f>(O35+P35)/2</f>
        <v>0</v>
      </c>
      <c r="R35" s="179">
        <f>Q35-D35</f>
        <v>0</v>
      </c>
      <c r="S35" s="180">
        <f>P35</f>
        <v>0</v>
      </c>
      <c r="T35" s="214"/>
      <c r="U35" s="180">
        <f>(S35+T35)/2</f>
        <v>0</v>
      </c>
      <c r="V35" s="179">
        <f t="shared" si="25"/>
        <v>0</v>
      </c>
      <c r="W35" s="180">
        <f>T35</f>
        <v>0</v>
      </c>
      <c r="X35" s="214"/>
      <c r="Y35" s="180">
        <f>(W35+X35)/2</f>
        <v>0</v>
      </c>
      <c r="Z35" s="179">
        <f t="shared" si="27"/>
        <v>0</v>
      </c>
      <c r="AA35" s="117" t="e">
        <f t="shared" si="7"/>
        <v>#DIV/0!</v>
      </c>
      <c r="AB35" s="117" t="e">
        <f t="shared" si="8"/>
        <v>#DIV/0!</v>
      </c>
      <c r="AC35" s="117" t="e">
        <f t="shared" si="9"/>
        <v>#DIV/0!</v>
      </c>
      <c r="AD35" s="117" t="e">
        <f t="shared" si="10"/>
        <v>#DIV/0!</v>
      </c>
      <c r="AE35" s="117" t="e">
        <f t="shared" si="11"/>
        <v>#DIV/0!</v>
      </c>
      <c r="AF35" s="117" t="e">
        <f t="shared" si="12"/>
        <v>#DIV/0!</v>
      </c>
      <c r="AG35" s="117" t="e">
        <f t="shared" si="13"/>
        <v>#DIV/0!</v>
      </c>
      <c r="AH35" s="117" t="e">
        <f t="shared" si="14"/>
        <v>#DIV/0!</v>
      </c>
      <c r="AI35" s="261" t="e">
        <f t="shared" si="15"/>
        <v>#DIV/0!</v>
      </c>
      <c r="AJ35" s="117" t="e">
        <f t="shared" si="16"/>
        <v>#DIV/0!</v>
      </c>
      <c r="AK35" s="117" t="e">
        <f t="shared" si="17"/>
        <v>#DIV/0!</v>
      </c>
      <c r="AL35" s="261" t="e">
        <f t="shared" si="18"/>
        <v>#DIV/0!</v>
      </c>
      <c r="AM35" s="117" t="e">
        <f t="shared" si="19"/>
        <v>#DIV/0!</v>
      </c>
      <c r="AN35" s="117" t="e">
        <f t="shared" si="20"/>
        <v>#DIV/0!</v>
      </c>
      <c r="AO35" s="261" t="e">
        <f t="shared" si="21"/>
        <v>#DIV/0!</v>
      </c>
      <c r="AP35" s="183"/>
    </row>
    <row r="36" spans="1:42" ht="15.75" hidden="1">
      <c r="A36" s="182" t="s">
        <v>558</v>
      </c>
      <c r="B36" s="229" t="s">
        <v>559</v>
      </c>
      <c r="C36" s="214"/>
      <c r="D36" s="214"/>
      <c r="E36" s="214"/>
      <c r="F36" s="214"/>
      <c r="G36" s="180">
        <f>I36</f>
        <v>0</v>
      </c>
      <c r="H36" s="180">
        <f>I36</f>
        <v>0</v>
      </c>
      <c r="I36" s="214"/>
      <c r="J36" s="179"/>
      <c r="K36" s="180">
        <f>M36</f>
        <v>0</v>
      </c>
      <c r="L36" s="180">
        <f>M36</f>
        <v>0</v>
      </c>
      <c r="M36" s="214"/>
      <c r="N36" s="179">
        <f t="shared" si="23"/>
        <v>0</v>
      </c>
      <c r="O36" s="180">
        <f>Q36</f>
        <v>0</v>
      </c>
      <c r="P36" s="180">
        <f>Q36</f>
        <v>0</v>
      </c>
      <c r="Q36" s="214"/>
      <c r="R36" s="179">
        <f>Q36-D36</f>
        <v>0</v>
      </c>
      <c r="S36" s="180">
        <f>U36</f>
        <v>0</v>
      </c>
      <c r="T36" s="180">
        <f>U36</f>
        <v>0</v>
      </c>
      <c r="U36" s="214"/>
      <c r="V36" s="179">
        <f t="shared" si="25"/>
        <v>0</v>
      </c>
      <c r="W36" s="180">
        <f>Y36</f>
        <v>0</v>
      </c>
      <c r="X36" s="180">
        <f>Y36</f>
        <v>0</v>
      </c>
      <c r="Y36" s="214"/>
      <c r="Z36" s="179">
        <f t="shared" si="27"/>
        <v>0</v>
      </c>
      <c r="AA36" s="117" t="e">
        <f t="shared" si="7"/>
        <v>#DIV/0!</v>
      </c>
      <c r="AB36" s="117" t="e">
        <f t="shared" si="8"/>
        <v>#DIV/0!</v>
      </c>
      <c r="AC36" s="117" t="e">
        <f t="shared" si="9"/>
        <v>#DIV/0!</v>
      </c>
      <c r="AD36" s="117" t="e">
        <f t="shared" si="10"/>
        <v>#DIV/0!</v>
      </c>
      <c r="AE36" s="117" t="e">
        <f t="shared" si="11"/>
        <v>#DIV/0!</v>
      </c>
      <c r="AF36" s="117" t="e">
        <f t="shared" si="12"/>
        <v>#DIV/0!</v>
      </c>
      <c r="AG36" s="117" t="e">
        <f t="shared" si="13"/>
        <v>#DIV/0!</v>
      </c>
      <c r="AH36" s="117" t="e">
        <f t="shared" si="14"/>
        <v>#DIV/0!</v>
      </c>
      <c r="AI36" s="261" t="e">
        <f t="shared" si="15"/>
        <v>#DIV/0!</v>
      </c>
      <c r="AJ36" s="117" t="e">
        <f t="shared" si="16"/>
        <v>#DIV/0!</v>
      </c>
      <c r="AK36" s="117" t="e">
        <f t="shared" si="17"/>
        <v>#DIV/0!</v>
      </c>
      <c r="AL36" s="261" t="e">
        <f t="shared" si="18"/>
        <v>#DIV/0!</v>
      </c>
      <c r="AM36" s="117" t="e">
        <f t="shared" si="19"/>
        <v>#DIV/0!</v>
      </c>
      <c r="AN36" s="117" t="e">
        <f t="shared" si="20"/>
        <v>#DIV/0!</v>
      </c>
      <c r="AO36" s="261" t="e">
        <f t="shared" si="21"/>
        <v>#DIV/0!</v>
      </c>
      <c r="AP36" s="183"/>
    </row>
    <row r="37" spans="1:42" hidden="1">
      <c r="A37" s="182" t="s">
        <v>560</v>
      </c>
      <c r="B37" s="227" t="s">
        <v>984</v>
      </c>
      <c r="C37" s="179">
        <f t="shared" ref="C37:I37" si="49">C38+C41</f>
        <v>0</v>
      </c>
      <c r="D37" s="179">
        <f t="shared" si="49"/>
        <v>0</v>
      </c>
      <c r="E37" s="179">
        <f t="shared" si="49"/>
        <v>0</v>
      </c>
      <c r="F37" s="179">
        <f t="shared" si="49"/>
        <v>0</v>
      </c>
      <c r="G37" s="179">
        <f t="shared" si="49"/>
        <v>0</v>
      </c>
      <c r="H37" s="179">
        <f t="shared" si="49"/>
        <v>0</v>
      </c>
      <c r="I37" s="179">
        <f t="shared" si="49"/>
        <v>0</v>
      </c>
      <c r="J37" s="179"/>
      <c r="K37" s="179">
        <f>K38+K41</f>
        <v>0</v>
      </c>
      <c r="L37" s="179">
        <f>L38+L41</f>
        <v>0</v>
      </c>
      <c r="M37" s="179">
        <f>M38+M41</f>
        <v>0</v>
      </c>
      <c r="N37" s="179">
        <f t="shared" si="23"/>
        <v>0</v>
      </c>
      <c r="O37" s="179">
        <f>O38+O41</f>
        <v>0</v>
      </c>
      <c r="P37" s="179">
        <f>P38+P41</f>
        <v>0</v>
      </c>
      <c r="Q37" s="179">
        <f>Q38+Q41</f>
        <v>0</v>
      </c>
      <c r="R37" s="179">
        <f>Q37-D37</f>
        <v>0</v>
      </c>
      <c r="S37" s="179">
        <f>S38+S41</f>
        <v>0</v>
      </c>
      <c r="T37" s="179">
        <f>T38+T41</f>
        <v>0</v>
      </c>
      <c r="U37" s="179">
        <f>U38+U41</f>
        <v>0</v>
      </c>
      <c r="V37" s="179">
        <f t="shared" si="25"/>
        <v>0</v>
      </c>
      <c r="W37" s="179">
        <f>W38+W41</f>
        <v>0</v>
      </c>
      <c r="X37" s="179">
        <f>X38+X41</f>
        <v>0</v>
      </c>
      <c r="Y37" s="179">
        <f>Y38+Y41</f>
        <v>0</v>
      </c>
      <c r="Z37" s="179">
        <f t="shared" si="27"/>
        <v>0</v>
      </c>
      <c r="AA37" s="117" t="e">
        <f t="shared" si="7"/>
        <v>#DIV/0!</v>
      </c>
      <c r="AB37" s="117" t="e">
        <f t="shared" si="8"/>
        <v>#DIV/0!</v>
      </c>
      <c r="AC37" s="117" t="e">
        <f t="shared" si="9"/>
        <v>#DIV/0!</v>
      </c>
      <c r="AD37" s="117" t="e">
        <f t="shared" si="10"/>
        <v>#DIV/0!</v>
      </c>
      <c r="AE37" s="117" t="e">
        <f t="shared" si="11"/>
        <v>#DIV/0!</v>
      </c>
      <c r="AF37" s="117" t="e">
        <f t="shared" si="12"/>
        <v>#DIV/0!</v>
      </c>
      <c r="AG37" s="117" t="e">
        <f t="shared" si="13"/>
        <v>#DIV/0!</v>
      </c>
      <c r="AH37" s="117" t="e">
        <f t="shared" si="14"/>
        <v>#DIV/0!</v>
      </c>
      <c r="AI37" s="261" t="e">
        <f t="shared" si="15"/>
        <v>#DIV/0!</v>
      </c>
      <c r="AJ37" s="117" t="e">
        <f t="shared" si="16"/>
        <v>#DIV/0!</v>
      </c>
      <c r="AK37" s="117" t="e">
        <f t="shared" si="17"/>
        <v>#DIV/0!</v>
      </c>
      <c r="AL37" s="261" t="e">
        <f t="shared" si="18"/>
        <v>#DIV/0!</v>
      </c>
      <c r="AM37" s="117" t="e">
        <f t="shared" si="19"/>
        <v>#DIV/0!</v>
      </c>
      <c r="AN37" s="117" t="e">
        <f t="shared" si="20"/>
        <v>#DIV/0!</v>
      </c>
      <c r="AO37" s="261" t="e">
        <f t="shared" si="21"/>
        <v>#DIV/0!</v>
      </c>
      <c r="AP37" s="183"/>
    </row>
    <row r="38" spans="1:42" s="234" customFormat="1" hidden="1">
      <c r="A38" s="233" t="s">
        <v>561</v>
      </c>
      <c r="B38" s="228" t="s">
        <v>549</v>
      </c>
      <c r="C38" s="213">
        <f t="shared" ref="C38:F38" si="50">C39*C40*12</f>
        <v>0</v>
      </c>
      <c r="D38" s="213">
        <f t="shared" si="50"/>
        <v>0</v>
      </c>
      <c r="E38" s="213">
        <f t="shared" si="50"/>
        <v>0</v>
      </c>
      <c r="F38" s="213">
        <f t="shared" si="50"/>
        <v>0</v>
      </c>
      <c r="G38" s="213">
        <f>G39*G40*6</f>
        <v>0</v>
      </c>
      <c r="H38" s="213">
        <f>H39*H40*6</f>
        <v>0</v>
      </c>
      <c r="I38" s="213">
        <f>I39*I40*12</f>
        <v>0</v>
      </c>
      <c r="J38" s="213"/>
      <c r="K38" s="213">
        <f>K39*K40*6</f>
        <v>0</v>
      </c>
      <c r="L38" s="213">
        <f>L39*L40*6</f>
        <v>0</v>
      </c>
      <c r="M38" s="213">
        <f>M39*M40*12</f>
        <v>0</v>
      </c>
      <c r="N38" s="179">
        <f t="shared" si="23"/>
        <v>0</v>
      </c>
      <c r="O38" s="213">
        <f>O39*O40*6</f>
        <v>0</v>
      </c>
      <c r="P38" s="213">
        <f>P39*P40*6</f>
        <v>0</v>
      </c>
      <c r="Q38" s="213">
        <f>Q39*Q40*12</f>
        <v>0</v>
      </c>
      <c r="R38" s="213"/>
      <c r="S38" s="213">
        <f>S39*S40*6</f>
        <v>0</v>
      </c>
      <c r="T38" s="213">
        <f>T39*T40*6</f>
        <v>0</v>
      </c>
      <c r="U38" s="213">
        <f>U39*U40*12</f>
        <v>0</v>
      </c>
      <c r="V38" s="179">
        <f t="shared" si="25"/>
        <v>0</v>
      </c>
      <c r="W38" s="213">
        <f>W39*W40*6</f>
        <v>0</v>
      </c>
      <c r="X38" s="213">
        <f>X39*X40*6</f>
        <v>0</v>
      </c>
      <c r="Y38" s="213">
        <f>Y39*Y40*12</f>
        <v>0</v>
      </c>
      <c r="Z38" s="179">
        <f t="shared" si="27"/>
        <v>0</v>
      </c>
      <c r="AA38" s="117" t="e">
        <f t="shared" si="7"/>
        <v>#DIV/0!</v>
      </c>
      <c r="AB38" s="117" t="e">
        <f t="shared" si="8"/>
        <v>#DIV/0!</v>
      </c>
      <c r="AC38" s="117" t="e">
        <f t="shared" si="9"/>
        <v>#DIV/0!</v>
      </c>
      <c r="AD38" s="117" t="e">
        <f t="shared" si="10"/>
        <v>#DIV/0!</v>
      </c>
      <c r="AE38" s="117" t="e">
        <f t="shared" si="11"/>
        <v>#DIV/0!</v>
      </c>
      <c r="AF38" s="117" t="e">
        <f t="shared" si="12"/>
        <v>#DIV/0!</v>
      </c>
      <c r="AG38" s="117" t="e">
        <f t="shared" si="13"/>
        <v>#DIV/0!</v>
      </c>
      <c r="AH38" s="117" t="e">
        <f t="shared" si="14"/>
        <v>#DIV/0!</v>
      </c>
      <c r="AI38" s="261" t="e">
        <f t="shared" si="15"/>
        <v>#DIV/0!</v>
      </c>
      <c r="AJ38" s="117" t="e">
        <f t="shared" si="16"/>
        <v>#DIV/0!</v>
      </c>
      <c r="AK38" s="117" t="e">
        <f t="shared" si="17"/>
        <v>#DIV/0!</v>
      </c>
      <c r="AL38" s="261" t="e">
        <f t="shared" si="18"/>
        <v>#DIV/0!</v>
      </c>
      <c r="AM38" s="117" t="e">
        <f t="shared" si="19"/>
        <v>#DIV/0!</v>
      </c>
      <c r="AN38" s="117" t="e">
        <f t="shared" si="20"/>
        <v>#DIV/0!</v>
      </c>
      <c r="AO38" s="261" t="e">
        <f t="shared" si="21"/>
        <v>#DIV/0!</v>
      </c>
      <c r="AP38" s="218"/>
    </row>
    <row r="39" spans="1:42" ht="15.75" hidden="1">
      <c r="A39" s="182" t="s">
        <v>562</v>
      </c>
      <c r="B39" s="229" t="s">
        <v>551</v>
      </c>
      <c r="C39" s="214"/>
      <c r="D39" s="214"/>
      <c r="E39" s="214"/>
      <c r="F39" s="214"/>
      <c r="G39" s="180">
        <f>C39</f>
        <v>0</v>
      </c>
      <c r="H39" s="214"/>
      <c r="I39" s="180">
        <f>(G39+H39)/2</f>
        <v>0</v>
      </c>
      <c r="J39" s="179"/>
      <c r="K39" s="180">
        <f>H39</f>
        <v>0</v>
      </c>
      <c r="L39" s="214"/>
      <c r="M39" s="180">
        <f>(K39+L39)/2</f>
        <v>0</v>
      </c>
      <c r="N39" s="179">
        <f t="shared" si="23"/>
        <v>0</v>
      </c>
      <c r="O39" s="180">
        <f>L39</f>
        <v>0</v>
      </c>
      <c r="P39" s="214"/>
      <c r="Q39" s="180">
        <f>(O39+P39)/2</f>
        <v>0</v>
      </c>
      <c r="R39" s="179">
        <f>Q39-D39</f>
        <v>0</v>
      </c>
      <c r="S39" s="180">
        <f>P39</f>
        <v>0</v>
      </c>
      <c r="T39" s="214"/>
      <c r="U39" s="180">
        <f>(S39+T39)/2</f>
        <v>0</v>
      </c>
      <c r="V39" s="179">
        <f t="shared" si="25"/>
        <v>0</v>
      </c>
      <c r="W39" s="180">
        <f>T39</f>
        <v>0</v>
      </c>
      <c r="X39" s="214"/>
      <c r="Y39" s="180">
        <f>(W39+X39)/2</f>
        <v>0</v>
      </c>
      <c r="Z39" s="179">
        <f t="shared" si="27"/>
        <v>0</v>
      </c>
      <c r="AA39" s="117" t="e">
        <f t="shared" si="7"/>
        <v>#DIV/0!</v>
      </c>
      <c r="AB39" s="117" t="e">
        <f t="shared" si="8"/>
        <v>#DIV/0!</v>
      </c>
      <c r="AC39" s="117" t="e">
        <f t="shared" si="9"/>
        <v>#DIV/0!</v>
      </c>
      <c r="AD39" s="117" t="e">
        <f t="shared" si="10"/>
        <v>#DIV/0!</v>
      </c>
      <c r="AE39" s="117" t="e">
        <f t="shared" si="11"/>
        <v>#DIV/0!</v>
      </c>
      <c r="AF39" s="117" t="e">
        <f t="shared" si="12"/>
        <v>#DIV/0!</v>
      </c>
      <c r="AG39" s="117" t="e">
        <f t="shared" si="13"/>
        <v>#DIV/0!</v>
      </c>
      <c r="AH39" s="117" t="e">
        <f t="shared" si="14"/>
        <v>#DIV/0!</v>
      </c>
      <c r="AI39" s="261" t="e">
        <f t="shared" si="15"/>
        <v>#DIV/0!</v>
      </c>
      <c r="AJ39" s="117" t="e">
        <f t="shared" si="16"/>
        <v>#DIV/0!</v>
      </c>
      <c r="AK39" s="117" t="e">
        <f t="shared" si="17"/>
        <v>#DIV/0!</v>
      </c>
      <c r="AL39" s="261" t="e">
        <f t="shared" si="18"/>
        <v>#DIV/0!</v>
      </c>
      <c r="AM39" s="117" t="e">
        <f t="shared" si="19"/>
        <v>#DIV/0!</v>
      </c>
      <c r="AN39" s="117" t="e">
        <f t="shared" si="20"/>
        <v>#DIV/0!</v>
      </c>
      <c r="AO39" s="261" t="e">
        <f t="shared" si="21"/>
        <v>#DIV/0!</v>
      </c>
      <c r="AP39" s="183"/>
    </row>
    <row r="40" spans="1:42" hidden="1">
      <c r="A40" s="182" t="s">
        <v>563</v>
      </c>
      <c r="B40" s="229" t="s">
        <v>553</v>
      </c>
      <c r="C40" s="214"/>
      <c r="D40" s="214"/>
      <c r="E40" s="214"/>
      <c r="F40" s="214"/>
      <c r="G40" s="180">
        <f>I40</f>
        <v>0</v>
      </c>
      <c r="H40" s="180">
        <f>I40</f>
        <v>0</v>
      </c>
      <c r="I40" s="214"/>
      <c r="J40" s="179"/>
      <c r="K40" s="180">
        <f>M40</f>
        <v>0</v>
      </c>
      <c r="L40" s="180">
        <f>M40</f>
        <v>0</v>
      </c>
      <c r="M40" s="214"/>
      <c r="N40" s="179">
        <f t="shared" si="23"/>
        <v>0</v>
      </c>
      <c r="O40" s="180">
        <f>Q40</f>
        <v>0</v>
      </c>
      <c r="P40" s="180">
        <f>Q40</f>
        <v>0</v>
      </c>
      <c r="Q40" s="214"/>
      <c r="R40" s="179">
        <f>Q40-D40</f>
        <v>0</v>
      </c>
      <c r="S40" s="180">
        <f>U40</f>
        <v>0</v>
      </c>
      <c r="T40" s="180">
        <f>U40</f>
        <v>0</v>
      </c>
      <c r="U40" s="214"/>
      <c r="V40" s="179">
        <f t="shared" si="25"/>
        <v>0</v>
      </c>
      <c r="W40" s="180">
        <f>Y40</f>
        <v>0</v>
      </c>
      <c r="X40" s="180">
        <f>Y40</f>
        <v>0</v>
      </c>
      <c r="Y40" s="214"/>
      <c r="Z40" s="179">
        <f t="shared" si="27"/>
        <v>0</v>
      </c>
      <c r="AA40" s="117" t="e">
        <f t="shared" si="7"/>
        <v>#DIV/0!</v>
      </c>
      <c r="AB40" s="117" t="e">
        <f t="shared" si="8"/>
        <v>#DIV/0!</v>
      </c>
      <c r="AC40" s="117" t="e">
        <f t="shared" si="9"/>
        <v>#DIV/0!</v>
      </c>
      <c r="AD40" s="117" t="e">
        <f t="shared" si="10"/>
        <v>#DIV/0!</v>
      </c>
      <c r="AE40" s="117" t="e">
        <f t="shared" si="11"/>
        <v>#DIV/0!</v>
      </c>
      <c r="AF40" s="117" t="e">
        <f t="shared" si="12"/>
        <v>#DIV/0!</v>
      </c>
      <c r="AG40" s="117" t="e">
        <f t="shared" si="13"/>
        <v>#DIV/0!</v>
      </c>
      <c r="AH40" s="117" t="e">
        <f t="shared" si="14"/>
        <v>#DIV/0!</v>
      </c>
      <c r="AI40" s="261" t="e">
        <f t="shared" si="15"/>
        <v>#DIV/0!</v>
      </c>
      <c r="AJ40" s="117" t="e">
        <f t="shared" si="16"/>
        <v>#DIV/0!</v>
      </c>
      <c r="AK40" s="117" t="e">
        <f t="shared" si="17"/>
        <v>#DIV/0!</v>
      </c>
      <c r="AL40" s="261" t="e">
        <f t="shared" si="18"/>
        <v>#DIV/0!</v>
      </c>
      <c r="AM40" s="117" t="e">
        <f t="shared" si="19"/>
        <v>#DIV/0!</v>
      </c>
      <c r="AN40" s="117" t="e">
        <f t="shared" si="20"/>
        <v>#DIV/0!</v>
      </c>
      <c r="AO40" s="261" t="e">
        <f t="shared" si="21"/>
        <v>#DIV/0!</v>
      </c>
      <c r="AP40" s="183"/>
    </row>
    <row r="41" spans="1:42" hidden="1">
      <c r="A41" s="182" t="s">
        <v>564</v>
      </c>
      <c r="B41" s="228" t="s">
        <v>555</v>
      </c>
      <c r="C41" s="179">
        <f t="shared" ref="C41:F41" si="51">C42*C43*12</f>
        <v>0</v>
      </c>
      <c r="D41" s="179">
        <f t="shared" si="51"/>
        <v>0</v>
      </c>
      <c r="E41" s="179">
        <f t="shared" si="51"/>
        <v>0</v>
      </c>
      <c r="F41" s="179">
        <f t="shared" si="51"/>
        <v>0</v>
      </c>
      <c r="G41" s="179">
        <f>G42*G43*6</f>
        <v>0</v>
      </c>
      <c r="H41" s="179">
        <f>H42*H43*6</f>
        <v>0</v>
      </c>
      <c r="I41" s="179">
        <f>I42*I43*12</f>
        <v>0</v>
      </c>
      <c r="J41" s="179"/>
      <c r="K41" s="179">
        <f>K42*K43*6</f>
        <v>0</v>
      </c>
      <c r="L41" s="179">
        <f>L42*L43*6</f>
        <v>0</v>
      </c>
      <c r="M41" s="179">
        <f>M42*M43*12</f>
        <v>0</v>
      </c>
      <c r="N41" s="179">
        <f t="shared" si="23"/>
        <v>0</v>
      </c>
      <c r="O41" s="179">
        <f>O42*O43*6</f>
        <v>0</v>
      </c>
      <c r="P41" s="179">
        <f>P42*P43*6</f>
        <v>0</v>
      </c>
      <c r="Q41" s="179">
        <f>Q42*Q43*12</f>
        <v>0</v>
      </c>
      <c r="R41" s="179"/>
      <c r="S41" s="179">
        <f>S42*S43*6</f>
        <v>0</v>
      </c>
      <c r="T41" s="179">
        <f>T42*T43*6</f>
        <v>0</v>
      </c>
      <c r="U41" s="179">
        <f>U42*U43*12</f>
        <v>0</v>
      </c>
      <c r="V41" s="179">
        <f t="shared" si="25"/>
        <v>0</v>
      </c>
      <c r="W41" s="179">
        <f>W42*W43*6</f>
        <v>0</v>
      </c>
      <c r="X41" s="179">
        <f>X42*X43*6</f>
        <v>0</v>
      </c>
      <c r="Y41" s="179">
        <f>Y42*Y43*12</f>
        <v>0</v>
      </c>
      <c r="Z41" s="179">
        <f t="shared" si="27"/>
        <v>0</v>
      </c>
      <c r="AA41" s="117" t="e">
        <f t="shared" si="7"/>
        <v>#DIV/0!</v>
      </c>
      <c r="AB41" s="117" t="e">
        <f t="shared" si="8"/>
        <v>#DIV/0!</v>
      </c>
      <c r="AC41" s="117" t="e">
        <f t="shared" si="9"/>
        <v>#DIV/0!</v>
      </c>
      <c r="AD41" s="117" t="e">
        <f t="shared" si="10"/>
        <v>#DIV/0!</v>
      </c>
      <c r="AE41" s="117" t="e">
        <f t="shared" si="11"/>
        <v>#DIV/0!</v>
      </c>
      <c r="AF41" s="117" t="e">
        <f t="shared" si="12"/>
        <v>#DIV/0!</v>
      </c>
      <c r="AG41" s="117" t="e">
        <f t="shared" si="13"/>
        <v>#DIV/0!</v>
      </c>
      <c r="AH41" s="117" t="e">
        <f t="shared" si="14"/>
        <v>#DIV/0!</v>
      </c>
      <c r="AI41" s="261" t="e">
        <f t="shared" si="15"/>
        <v>#DIV/0!</v>
      </c>
      <c r="AJ41" s="117" t="e">
        <f t="shared" si="16"/>
        <v>#DIV/0!</v>
      </c>
      <c r="AK41" s="117" t="e">
        <f t="shared" si="17"/>
        <v>#DIV/0!</v>
      </c>
      <c r="AL41" s="261" t="e">
        <f t="shared" si="18"/>
        <v>#DIV/0!</v>
      </c>
      <c r="AM41" s="117" t="e">
        <f t="shared" si="19"/>
        <v>#DIV/0!</v>
      </c>
      <c r="AN41" s="117" t="e">
        <f t="shared" si="20"/>
        <v>#DIV/0!</v>
      </c>
      <c r="AO41" s="261" t="e">
        <f t="shared" si="21"/>
        <v>#DIV/0!</v>
      </c>
      <c r="AP41" s="183"/>
    </row>
    <row r="42" spans="1:42" ht="15.75" hidden="1">
      <c r="A42" s="182" t="s">
        <v>565</v>
      </c>
      <c r="B42" s="229" t="s">
        <v>557</v>
      </c>
      <c r="C42" s="214"/>
      <c r="D42" s="214"/>
      <c r="E42" s="214"/>
      <c r="F42" s="214"/>
      <c r="G42" s="180">
        <f>C42</f>
        <v>0</v>
      </c>
      <c r="H42" s="214"/>
      <c r="I42" s="180">
        <f>(G42+H42)/2</f>
        <v>0</v>
      </c>
      <c r="J42" s="179"/>
      <c r="K42" s="180">
        <f>H42</f>
        <v>0</v>
      </c>
      <c r="L42" s="214"/>
      <c r="M42" s="180">
        <f>(K42+L42)/2</f>
        <v>0</v>
      </c>
      <c r="N42" s="179">
        <f t="shared" si="23"/>
        <v>0</v>
      </c>
      <c r="O42" s="180">
        <f>L42</f>
        <v>0</v>
      </c>
      <c r="P42" s="214"/>
      <c r="Q42" s="180">
        <f>(O42+P42)/2</f>
        <v>0</v>
      </c>
      <c r="R42" s="179">
        <f>Q42-D42</f>
        <v>0</v>
      </c>
      <c r="S42" s="180">
        <f>P42</f>
        <v>0</v>
      </c>
      <c r="T42" s="214"/>
      <c r="U42" s="180">
        <f>(S42+T42)/2</f>
        <v>0</v>
      </c>
      <c r="V42" s="179">
        <f t="shared" si="25"/>
        <v>0</v>
      </c>
      <c r="W42" s="180">
        <f>T42</f>
        <v>0</v>
      </c>
      <c r="X42" s="214"/>
      <c r="Y42" s="180">
        <f>(W42+X42)/2</f>
        <v>0</v>
      </c>
      <c r="Z42" s="179">
        <f t="shared" si="27"/>
        <v>0</v>
      </c>
      <c r="AA42" s="117" t="e">
        <f t="shared" si="7"/>
        <v>#DIV/0!</v>
      </c>
      <c r="AB42" s="117" t="e">
        <f t="shared" si="8"/>
        <v>#DIV/0!</v>
      </c>
      <c r="AC42" s="117" t="e">
        <f t="shared" si="9"/>
        <v>#DIV/0!</v>
      </c>
      <c r="AD42" s="117" t="e">
        <f t="shared" si="10"/>
        <v>#DIV/0!</v>
      </c>
      <c r="AE42" s="117" t="e">
        <f t="shared" si="11"/>
        <v>#DIV/0!</v>
      </c>
      <c r="AF42" s="117" t="e">
        <f t="shared" si="12"/>
        <v>#DIV/0!</v>
      </c>
      <c r="AG42" s="117" t="e">
        <f t="shared" si="13"/>
        <v>#DIV/0!</v>
      </c>
      <c r="AH42" s="117" t="e">
        <f t="shared" si="14"/>
        <v>#DIV/0!</v>
      </c>
      <c r="AI42" s="261" t="e">
        <f t="shared" si="15"/>
        <v>#DIV/0!</v>
      </c>
      <c r="AJ42" s="117" t="e">
        <f t="shared" si="16"/>
        <v>#DIV/0!</v>
      </c>
      <c r="AK42" s="117" t="e">
        <f t="shared" si="17"/>
        <v>#DIV/0!</v>
      </c>
      <c r="AL42" s="261" t="e">
        <f t="shared" si="18"/>
        <v>#DIV/0!</v>
      </c>
      <c r="AM42" s="117" t="e">
        <f t="shared" si="19"/>
        <v>#DIV/0!</v>
      </c>
      <c r="AN42" s="117" t="e">
        <f t="shared" si="20"/>
        <v>#DIV/0!</v>
      </c>
      <c r="AO42" s="261" t="e">
        <f t="shared" si="21"/>
        <v>#DIV/0!</v>
      </c>
      <c r="AP42" s="183"/>
    </row>
    <row r="43" spans="1:42" ht="15.75" hidden="1">
      <c r="A43" s="182" t="s">
        <v>566</v>
      </c>
      <c r="B43" s="229" t="s">
        <v>559</v>
      </c>
      <c r="C43" s="214"/>
      <c r="D43" s="214"/>
      <c r="E43" s="214"/>
      <c r="F43" s="214"/>
      <c r="G43" s="180">
        <f>I43</f>
        <v>0</v>
      </c>
      <c r="H43" s="180">
        <f>I43</f>
        <v>0</v>
      </c>
      <c r="I43" s="214"/>
      <c r="J43" s="179"/>
      <c r="K43" s="180">
        <f>M43</f>
        <v>0</v>
      </c>
      <c r="L43" s="180">
        <f>M43</f>
        <v>0</v>
      </c>
      <c r="M43" s="214"/>
      <c r="N43" s="179">
        <f t="shared" si="23"/>
        <v>0</v>
      </c>
      <c r="O43" s="180">
        <f>Q43</f>
        <v>0</v>
      </c>
      <c r="P43" s="180">
        <f>Q43</f>
        <v>0</v>
      </c>
      <c r="Q43" s="214"/>
      <c r="R43" s="179">
        <f>Q43-D43</f>
        <v>0</v>
      </c>
      <c r="S43" s="180">
        <f>U43</f>
        <v>0</v>
      </c>
      <c r="T43" s="180">
        <f>U43</f>
        <v>0</v>
      </c>
      <c r="U43" s="214"/>
      <c r="V43" s="179">
        <f t="shared" si="25"/>
        <v>0</v>
      </c>
      <c r="W43" s="180">
        <f>Y43</f>
        <v>0</v>
      </c>
      <c r="X43" s="180">
        <f>Y43</f>
        <v>0</v>
      </c>
      <c r="Y43" s="214"/>
      <c r="Z43" s="179">
        <f t="shared" si="27"/>
        <v>0</v>
      </c>
      <c r="AA43" s="117" t="e">
        <f t="shared" si="7"/>
        <v>#DIV/0!</v>
      </c>
      <c r="AB43" s="117" t="e">
        <f t="shared" si="8"/>
        <v>#DIV/0!</v>
      </c>
      <c r="AC43" s="117" t="e">
        <f t="shared" si="9"/>
        <v>#DIV/0!</v>
      </c>
      <c r="AD43" s="117" t="e">
        <f t="shared" si="10"/>
        <v>#DIV/0!</v>
      </c>
      <c r="AE43" s="117" t="e">
        <f t="shared" si="11"/>
        <v>#DIV/0!</v>
      </c>
      <c r="AF43" s="117" t="e">
        <f t="shared" si="12"/>
        <v>#DIV/0!</v>
      </c>
      <c r="AG43" s="117" t="e">
        <f t="shared" si="13"/>
        <v>#DIV/0!</v>
      </c>
      <c r="AH43" s="117" t="e">
        <f t="shared" si="14"/>
        <v>#DIV/0!</v>
      </c>
      <c r="AI43" s="261" t="e">
        <f t="shared" si="15"/>
        <v>#DIV/0!</v>
      </c>
      <c r="AJ43" s="117" t="e">
        <f t="shared" si="16"/>
        <v>#DIV/0!</v>
      </c>
      <c r="AK43" s="117" t="e">
        <f t="shared" si="17"/>
        <v>#DIV/0!</v>
      </c>
      <c r="AL43" s="261" t="e">
        <f t="shared" si="18"/>
        <v>#DIV/0!</v>
      </c>
      <c r="AM43" s="117" t="e">
        <f t="shared" si="19"/>
        <v>#DIV/0!</v>
      </c>
      <c r="AN43" s="117" t="e">
        <f t="shared" si="20"/>
        <v>#DIV/0!</v>
      </c>
      <c r="AO43" s="261" t="e">
        <f t="shared" si="21"/>
        <v>#DIV/0!</v>
      </c>
      <c r="AP43" s="183"/>
    </row>
    <row r="44" spans="1:42" hidden="1">
      <c r="A44" s="182" t="s">
        <v>567</v>
      </c>
      <c r="B44" s="227" t="s">
        <v>985</v>
      </c>
      <c r="C44" s="179">
        <f t="shared" ref="C44:I44" si="52">C45+C48</f>
        <v>0</v>
      </c>
      <c r="D44" s="179">
        <f t="shared" si="52"/>
        <v>0</v>
      </c>
      <c r="E44" s="179">
        <f t="shared" si="52"/>
        <v>0</v>
      </c>
      <c r="F44" s="179">
        <f t="shared" si="52"/>
        <v>0</v>
      </c>
      <c r="G44" s="179">
        <f t="shared" si="52"/>
        <v>0</v>
      </c>
      <c r="H44" s="179">
        <f t="shared" si="52"/>
        <v>0</v>
      </c>
      <c r="I44" s="179">
        <f t="shared" si="52"/>
        <v>0</v>
      </c>
      <c r="J44" s="179"/>
      <c r="K44" s="179">
        <f>K45+K48</f>
        <v>0</v>
      </c>
      <c r="L44" s="179">
        <f>L45+L48</f>
        <v>0</v>
      </c>
      <c r="M44" s="179">
        <f>M45+M48</f>
        <v>0</v>
      </c>
      <c r="N44" s="179">
        <f t="shared" si="23"/>
        <v>0</v>
      </c>
      <c r="O44" s="179">
        <f>O45+O48</f>
        <v>0</v>
      </c>
      <c r="P44" s="179">
        <f>P45+P48</f>
        <v>0</v>
      </c>
      <c r="Q44" s="179">
        <f>Q45+Q48</f>
        <v>0</v>
      </c>
      <c r="R44" s="179">
        <f>Q44-D44</f>
        <v>0</v>
      </c>
      <c r="S44" s="179">
        <f>S45+S48</f>
        <v>0</v>
      </c>
      <c r="T44" s="179">
        <f>T45+T48</f>
        <v>0</v>
      </c>
      <c r="U44" s="179">
        <f>U45+U48</f>
        <v>0</v>
      </c>
      <c r="V44" s="179">
        <f t="shared" si="25"/>
        <v>0</v>
      </c>
      <c r="W44" s="179">
        <f>W45+W48</f>
        <v>0</v>
      </c>
      <c r="X44" s="179">
        <f>X45+X48</f>
        <v>0</v>
      </c>
      <c r="Y44" s="179">
        <f>Y45+Y48</f>
        <v>0</v>
      </c>
      <c r="Z44" s="179">
        <f t="shared" si="27"/>
        <v>0</v>
      </c>
      <c r="AA44" s="117" t="e">
        <f t="shared" si="7"/>
        <v>#DIV/0!</v>
      </c>
      <c r="AB44" s="117" t="e">
        <f t="shared" si="8"/>
        <v>#DIV/0!</v>
      </c>
      <c r="AC44" s="117" t="e">
        <f t="shared" si="9"/>
        <v>#DIV/0!</v>
      </c>
      <c r="AD44" s="117" t="e">
        <f t="shared" si="10"/>
        <v>#DIV/0!</v>
      </c>
      <c r="AE44" s="117" t="e">
        <f t="shared" si="11"/>
        <v>#DIV/0!</v>
      </c>
      <c r="AF44" s="117" t="e">
        <f t="shared" si="12"/>
        <v>#DIV/0!</v>
      </c>
      <c r="AG44" s="117" t="e">
        <f t="shared" si="13"/>
        <v>#DIV/0!</v>
      </c>
      <c r="AH44" s="117" t="e">
        <f t="shared" si="14"/>
        <v>#DIV/0!</v>
      </c>
      <c r="AI44" s="261" t="e">
        <f t="shared" si="15"/>
        <v>#DIV/0!</v>
      </c>
      <c r="AJ44" s="117" t="e">
        <f t="shared" si="16"/>
        <v>#DIV/0!</v>
      </c>
      <c r="AK44" s="117" t="e">
        <f t="shared" si="17"/>
        <v>#DIV/0!</v>
      </c>
      <c r="AL44" s="261" t="e">
        <f t="shared" si="18"/>
        <v>#DIV/0!</v>
      </c>
      <c r="AM44" s="117" t="e">
        <f t="shared" si="19"/>
        <v>#DIV/0!</v>
      </c>
      <c r="AN44" s="117" t="e">
        <f t="shared" si="20"/>
        <v>#DIV/0!</v>
      </c>
      <c r="AO44" s="261" t="e">
        <f t="shared" si="21"/>
        <v>#DIV/0!</v>
      </c>
      <c r="AP44" s="183"/>
    </row>
    <row r="45" spans="1:42" s="234" customFormat="1" hidden="1">
      <c r="A45" s="233" t="s">
        <v>568</v>
      </c>
      <c r="B45" s="228" t="s">
        <v>549</v>
      </c>
      <c r="C45" s="213">
        <f t="shared" ref="C45:F45" si="53">C46*C47*12</f>
        <v>0</v>
      </c>
      <c r="D45" s="213">
        <f t="shared" si="53"/>
        <v>0</v>
      </c>
      <c r="E45" s="213">
        <f t="shared" si="53"/>
        <v>0</v>
      </c>
      <c r="F45" s="213">
        <f t="shared" si="53"/>
        <v>0</v>
      </c>
      <c r="G45" s="213">
        <f>G46*G47*6</f>
        <v>0</v>
      </c>
      <c r="H45" s="213">
        <f>H46*H47*6</f>
        <v>0</v>
      </c>
      <c r="I45" s="213">
        <f>I46*I47*12</f>
        <v>0</v>
      </c>
      <c r="J45" s="213"/>
      <c r="K45" s="213">
        <f>K46*K47*6</f>
        <v>0</v>
      </c>
      <c r="L45" s="213">
        <f>L46*L47*6</f>
        <v>0</v>
      </c>
      <c r="M45" s="213">
        <f>M46*M47*12</f>
        <v>0</v>
      </c>
      <c r="N45" s="179">
        <f t="shared" si="23"/>
        <v>0</v>
      </c>
      <c r="O45" s="213">
        <f>O46*O47*6</f>
        <v>0</v>
      </c>
      <c r="P45" s="213">
        <f>P46*P47*6</f>
        <v>0</v>
      </c>
      <c r="Q45" s="213">
        <f>Q46*Q47*12</f>
        <v>0</v>
      </c>
      <c r="R45" s="213"/>
      <c r="S45" s="213">
        <f>S46*S47*6</f>
        <v>0</v>
      </c>
      <c r="T45" s="213">
        <f>T46*T47*6</f>
        <v>0</v>
      </c>
      <c r="U45" s="213">
        <f>U46*U47*12</f>
        <v>0</v>
      </c>
      <c r="V45" s="179">
        <f t="shared" si="25"/>
        <v>0</v>
      </c>
      <c r="W45" s="213">
        <f>W46*W47*6</f>
        <v>0</v>
      </c>
      <c r="X45" s="213">
        <f>X46*X47*6</f>
        <v>0</v>
      </c>
      <c r="Y45" s="213">
        <f>Y46*Y47*12</f>
        <v>0</v>
      </c>
      <c r="Z45" s="179">
        <f t="shared" si="27"/>
        <v>0</v>
      </c>
      <c r="AA45" s="117" t="e">
        <f t="shared" si="7"/>
        <v>#DIV/0!</v>
      </c>
      <c r="AB45" s="117" t="e">
        <f t="shared" si="8"/>
        <v>#DIV/0!</v>
      </c>
      <c r="AC45" s="117" t="e">
        <f t="shared" si="9"/>
        <v>#DIV/0!</v>
      </c>
      <c r="AD45" s="117" t="e">
        <f t="shared" si="10"/>
        <v>#DIV/0!</v>
      </c>
      <c r="AE45" s="117" t="e">
        <f t="shared" si="11"/>
        <v>#DIV/0!</v>
      </c>
      <c r="AF45" s="117" t="e">
        <f t="shared" si="12"/>
        <v>#DIV/0!</v>
      </c>
      <c r="AG45" s="117" t="e">
        <f t="shared" si="13"/>
        <v>#DIV/0!</v>
      </c>
      <c r="AH45" s="117" t="e">
        <f t="shared" si="14"/>
        <v>#DIV/0!</v>
      </c>
      <c r="AI45" s="261" t="e">
        <f t="shared" si="15"/>
        <v>#DIV/0!</v>
      </c>
      <c r="AJ45" s="117" t="e">
        <f t="shared" si="16"/>
        <v>#DIV/0!</v>
      </c>
      <c r="AK45" s="117" t="e">
        <f t="shared" si="17"/>
        <v>#DIV/0!</v>
      </c>
      <c r="AL45" s="261" t="e">
        <f t="shared" si="18"/>
        <v>#DIV/0!</v>
      </c>
      <c r="AM45" s="117" t="e">
        <f t="shared" si="19"/>
        <v>#DIV/0!</v>
      </c>
      <c r="AN45" s="117" t="e">
        <f t="shared" si="20"/>
        <v>#DIV/0!</v>
      </c>
      <c r="AO45" s="261" t="e">
        <f t="shared" si="21"/>
        <v>#DIV/0!</v>
      </c>
      <c r="AP45" s="218"/>
    </row>
    <row r="46" spans="1:42" ht="15.75" hidden="1">
      <c r="A46" s="182" t="s">
        <v>569</v>
      </c>
      <c r="B46" s="229" t="s">
        <v>551</v>
      </c>
      <c r="C46" s="214"/>
      <c r="D46" s="214"/>
      <c r="E46" s="214"/>
      <c r="F46" s="214"/>
      <c r="G46" s="180">
        <f>C46</f>
        <v>0</v>
      </c>
      <c r="H46" s="214"/>
      <c r="I46" s="180">
        <f>(G46+H46)/2</f>
        <v>0</v>
      </c>
      <c r="J46" s="179"/>
      <c r="K46" s="180">
        <f>H46</f>
        <v>0</v>
      </c>
      <c r="L46" s="214"/>
      <c r="M46" s="180">
        <f>(K46+L46)/2</f>
        <v>0</v>
      </c>
      <c r="N46" s="179">
        <f t="shared" si="23"/>
        <v>0</v>
      </c>
      <c r="O46" s="180">
        <f>L46</f>
        <v>0</v>
      </c>
      <c r="P46" s="214"/>
      <c r="Q46" s="180">
        <f>(O46+P46)/2</f>
        <v>0</v>
      </c>
      <c r="R46" s="179">
        <f>Q46-D46</f>
        <v>0</v>
      </c>
      <c r="S46" s="180">
        <f>P46</f>
        <v>0</v>
      </c>
      <c r="T46" s="214"/>
      <c r="U46" s="180">
        <f>(S46+T46)/2</f>
        <v>0</v>
      </c>
      <c r="V46" s="179">
        <f t="shared" si="25"/>
        <v>0</v>
      </c>
      <c r="W46" s="180">
        <f>T46</f>
        <v>0</v>
      </c>
      <c r="X46" s="214"/>
      <c r="Y46" s="180">
        <f>(W46+X46)/2</f>
        <v>0</v>
      </c>
      <c r="Z46" s="179">
        <f t="shared" si="27"/>
        <v>0</v>
      </c>
      <c r="AA46" s="117" t="e">
        <f t="shared" si="7"/>
        <v>#DIV/0!</v>
      </c>
      <c r="AB46" s="117" t="e">
        <f t="shared" si="8"/>
        <v>#DIV/0!</v>
      </c>
      <c r="AC46" s="117" t="e">
        <f t="shared" si="9"/>
        <v>#DIV/0!</v>
      </c>
      <c r="AD46" s="117" t="e">
        <f t="shared" si="10"/>
        <v>#DIV/0!</v>
      </c>
      <c r="AE46" s="117" t="e">
        <f t="shared" si="11"/>
        <v>#DIV/0!</v>
      </c>
      <c r="AF46" s="117" t="e">
        <f t="shared" si="12"/>
        <v>#DIV/0!</v>
      </c>
      <c r="AG46" s="117" t="e">
        <f t="shared" si="13"/>
        <v>#DIV/0!</v>
      </c>
      <c r="AH46" s="117" t="e">
        <f t="shared" si="14"/>
        <v>#DIV/0!</v>
      </c>
      <c r="AI46" s="261" t="e">
        <f t="shared" si="15"/>
        <v>#DIV/0!</v>
      </c>
      <c r="AJ46" s="117" t="e">
        <f t="shared" si="16"/>
        <v>#DIV/0!</v>
      </c>
      <c r="AK46" s="117" t="e">
        <f t="shared" si="17"/>
        <v>#DIV/0!</v>
      </c>
      <c r="AL46" s="261" t="e">
        <f t="shared" si="18"/>
        <v>#DIV/0!</v>
      </c>
      <c r="AM46" s="117" t="e">
        <f t="shared" si="19"/>
        <v>#DIV/0!</v>
      </c>
      <c r="AN46" s="117" t="e">
        <f t="shared" si="20"/>
        <v>#DIV/0!</v>
      </c>
      <c r="AO46" s="261" t="e">
        <f t="shared" si="21"/>
        <v>#DIV/0!</v>
      </c>
      <c r="AP46" s="183"/>
    </row>
    <row r="47" spans="1:42" hidden="1">
      <c r="A47" s="182" t="s">
        <v>570</v>
      </c>
      <c r="B47" s="229" t="s">
        <v>553</v>
      </c>
      <c r="C47" s="214"/>
      <c r="D47" s="214"/>
      <c r="E47" s="214"/>
      <c r="F47" s="214"/>
      <c r="G47" s="180">
        <f>I47</f>
        <v>0</v>
      </c>
      <c r="H47" s="180">
        <f>I47</f>
        <v>0</v>
      </c>
      <c r="I47" s="214"/>
      <c r="J47" s="179"/>
      <c r="K47" s="180">
        <f>M47</f>
        <v>0</v>
      </c>
      <c r="L47" s="180">
        <f>M47</f>
        <v>0</v>
      </c>
      <c r="M47" s="214"/>
      <c r="N47" s="179">
        <f t="shared" si="23"/>
        <v>0</v>
      </c>
      <c r="O47" s="180">
        <f>Q47</f>
        <v>0</v>
      </c>
      <c r="P47" s="180">
        <f>Q47</f>
        <v>0</v>
      </c>
      <c r="Q47" s="214"/>
      <c r="R47" s="179">
        <f>Q47-D47</f>
        <v>0</v>
      </c>
      <c r="S47" s="180">
        <f>U47</f>
        <v>0</v>
      </c>
      <c r="T47" s="180">
        <f>U47</f>
        <v>0</v>
      </c>
      <c r="U47" s="214"/>
      <c r="V47" s="179">
        <f t="shared" si="25"/>
        <v>0</v>
      </c>
      <c r="W47" s="180">
        <f>Y47</f>
        <v>0</v>
      </c>
      <c r="X47" s="180">
        <f>Y47</f>
        <v>0</v>
      </c>
      <c r="Y47" s="214"/>
      <c r="Z47" s="179">
        <f t="shared" si="27"/>
        <v>0</v>
      </c>
      <c r="AA47" s="117" t="e">
        <f t="shared" si="7"/>
        <v>#DIV/0!</v>
      </c>
      <c r="AB47" s="117" t="e">
        <f t="shared" si="8"/>
        <v>#DIV/0!</v>
      </c>
      <c r="AC47" s="117" t="e">
        <f t="shared" si="9"/>
        <v>#DIV/0!</v>
      </c>
      <c r="AD47" s="117" t="e">
        <f t="shared" si="10"/>
        <v>#DIV/0!</v>
      </c>
      <c r="AE47" s="117" t="e">
        <f t="shared" si="11"/>
        <v>#DIV/0!</v>
      </c>
      <c r="AF47" s="117" t="e">
        <f t="shared" si="12"/>
        <v>#DIV/0!</v>
      </c>
      <c r="AG47" s="117" t="e">
        <f t="shared" si="13"/>
        <v>#DIV/0!</v>
      </c>
      <c r="AH47" s="117" t="e">
        <f t="shared" si="14"/>
        <v>#DIV/0!</v>
      </c>
      <c r="AI47" s="261" t="e">
        <f t="shared" si="15"/>
        <v>#DIV/0!</v>
      </c>
      <c r="AJ47" s="117" t="e">
        <f t="shared" si="16"/>
        <v>#DIV/0!</v>
      </c>
      <c r="AK47" s="117" t="e">
        <f t="shared" si="17"/>
        <v>#DIV/0!</v>
      </c>
      <c r="AL47" s="261" t="e">
        <f t="shared" si="18"/>
        <v>#DIV/0!</v>
      </c>
      <c r="AM47" s="117" t="e">
        <f t="shared" si="19"/>
        <v>#DIV/0!</v>
      </c>
      <c r="AN47" s="117" t="e">
        <f t="shared" si="20"/>
        <v>#DIV/0!</v>
      </c>
      <c r="AO47" s="261" t="e">
        <f t="shared" si="21"/>
        <v>#DIV/0!</v>
      </c>
      <c r="AP47" s="183"/>
    </row>
    <row r="48" spans="1:42" hidden="1">
      <c r="A48" s="182" t="s">
        <v>571</v>
      </c>
      <c r="B48" s="228" t="s">
        <v>555</v>
      </c>
      <c r="C48" s="179">
        <f t="shared" ref="C48:F48" si="54">C49*C50*12</f>
        <v>0</v>
      </c>
      <c r="D48" s="179">
        <f t="shared" si="54"/>
        <v>0</v>
      </c>
      <c r="E48" s="179">
        <f t="shared" si="54"/>
        <v>0</v>
      </c>
      <c r="F48" s="179">
        <f t="shared" si="54"/>
        <v>0</v>
      </c>
      <c r="G48" s="179">
        <f>G49*G50*6</f>
        <v>0</v>
      </c>
      <c r="H48" s="179">
        <f>H49*H50*6</f>
        <v>0</v>
      </c>
      <c r="I48" s="179">
        <f>I49*I50*12</f>
        <v>0</v>
      </c>
      <c r="J48" s="179"/>
      <c r="K48" s="179">
        <f>K49*K50*6</f>
        <v>0</v>
      </c>
      <c r="L48" s="179">
        <f>L49*L50*6</f>
        <v>0</v>
      </c>
      <c r="M48" s="179">
        <f>M49*M50*12</f>
        <v>0</v>
      </c>
      <c r="N48" s="179">
        <f t="shared" si="23"/>
        <v>0</v>
      </c>
      <c r="O48" s="179">
        <f>O49*O50*6</f>
        <v>0</v>
      </c>
      <c r="P48" s="179">
        <f>P49*P50*6</f>
        <v>0</v>
      </c>
      <c r="Q48" s="179">
        <f>Q49*Q50*12</f>
        <v>0</v>
      </c>
      <c r="R48" s="179"/>
      <c r="S48" s="179">
        <f>S49*S50*6</f>
        <v>0</v>
      </c>
      <c r="T48" s="179">
        <f>T49*T50*6</f>
        <v>0</v>
      </c>
      <c r="U48" s="179">
        <f>U49*U50*12</f>
        <v>0</v>
      </c>
      <c r="V48" s="179">
        <f t="shared" si="25"/>
        <v>0</v>
      </c>
      <c r="W48" s="179">
        <f>W49*W50*6</f>
        <v>0</v>
      </c>
      <c r="X48" s="179">
        <f>X49*X50*6</f>
        <v>0</v>
      </c>
      <c r="Y48" s="179">
        <f>Y49*Y50*12</f>
        <v>0</v>
      </c>
      <c r="Z48" s="179">
        <f t="shared" si="27"/>
        <v>0</v>
      </c>
      <c r="AA48" s="117" t="e">
        <f t="shared" si="7"/>
        <v>#DIV/0!</v>
      </c>
      <c r="AB48" s="117" t="e">
        <f t="shared" si="8"/>
        <v>#DIV/0!</v>
      </c>
      <c r="AC48" s="117" t="e">
        <f t="shared" si="9"/>
        <v>#DIV/0!</v>
      </c>
      <c r="AD48" s="117" t="e">
        <f t="shared" si="10"/>
        <v>#DIV/0!</v>
      </c>
      <c r="AE48" s="117" t="e">
        <f t="shared" si="11"/>
        <v>#DIV/0!</v>
      </c>
      <c r="AF48" s="117" t="e">
        <f t="shared" si="12"/>
        <v>#DIV/0!</v>
      </c>
      <c r="AG48" s="117" t="e">
        <f t="shared" si="13"/>
        <v>#DIV/0!</v>
      </c>
      <c r="AH48" s="117" t="e">
        <f t="shared" si="14"/>
        <v>#DIV/0!</v>
      </c>
      <c r="AI48" s="261" t="e">
        <f t="shared" si="15"/>
        <v>#DIV/0!</v>
      </c>
      <c r="AJ48" s="117" t="e">
        <f t="shared" si="16"/>
        <v>#DIV/0!</v>
      </c>
      <c r="AK48" s="117" t="e">
        <f t="shared" si="17"/>
        <v>#DIV/0!</v>
      </c>
      <c r="AL48" s="261" t="e">
        <f t="shared" si="18"/>
        <v>#DIV/0!</v>
      </c>
      <c r="AM48" s="117" t="e">
        <f t="shared" si="19"/>
        <v>#DIV/0!</v>
      </c>
      <c r="AN48" s="117" t="e">
        <f t="shared" si="20"/>
        <v>#DIV/0!</v>
      </c>
      <c r="AO48" s="261" t="e">
        <f t="shared" si="21"/>
        <v>#DIV/0!</v>
      </c>
      <c r="AP48" s="183"/>
    </row>
    <row r="49" spans="1:42" ht="15.75" hidden="1">
      <c r="A49" s="182" t="s">
        <v>572</v>
      </c>
      <c r="B49" s="229" t="s">
        <v>557</v>
      </c>
      <c r="C49" s="214"/>
      <c r="D49" s="214"/>
      <c r="E49" s="214"/>
      <c r="F49" s="214"/>
      <c r="G49" s="180">
        <f>C49</f>
        <v>0</v>
      </c>
      <c r="H49" s="214"/>
      <c r="I49" s="180">
        <f>(G49+H49)/2</f>
        <v>0</v>
      </c>
      <c r="J49" s="179"/>
      <c r="K49" s="180">
        <f>H49</f>
        <v>0</v>
      </c>
      <c r="L49" s="214"/>
      <c r="M49" s="180">
        <f>(K49+L49)/2</f>
        <v>0</v>
      </c>
      <c r="N49" s="179">
        <f t="shared" si="23"/>
        <v>0</v>
      </c>
      <c r="O49" s="180">
        <f>L49</f>
        <v>0</v>
      </c>
      <c r="P49" s="214"/>
      <c r="Q49" s="180">
        <f>(O49+P49)/2</f>
        <v>0</v>
      </c>
      <c r="R49" s="179">
        <f>Q49-D49</f>
        <v>0</v>
      </c>
      <c r="S49" s="180">
        <f>P49</f>
        <v>0</v>
      </c>
      <c r="T49" s="214"/>
      <c r="U49" s="180">
        <f>(S49+T49)/2</f>
        <v>0</v>
      </c>
      <c r="V49" s="179">
        <f t="shared" si="25"/>
        <v>0</v>
      </c>
      <c r="W49" s="180">
        <f>T49</f>
        <v>0</v>
      </c>
      <c r="X49" s="214"/>
      <c r="Y49" s="180">
        <f>(W49+X49)/2</f>
        <v>0</v>
      </c>
      <c r="Z49" s="179">
        <f t="shared" si="27"/>
        <v>0</v>
      </c>
      <c r="AA49" s="117" t="e">
        <f t="shared" si="7"/>
        <v>#DIV/0!</v>
      </c>
      <c r="AB49" s="117" t="e">
        <f t="shared" si="8"/>
        <v>#DIV/0!</v>
      </c>
      <c r="AC49" s="117" t="e">
        <f t="shared" si="9"/>
        <v>#DIV/0!</v>
      </c>
      <c r="AD49" s="117" t="e">
        <f t="shared" si="10"/>
        <v>#DIV/0!</v>
      </c>
      <c r="AE49" s="117" t="e">
        <f t="shared" si="11"/>
        <v>#DIV/0!</v>
      </c>
      <c r="AF49" s="117" t="e">
        <f t="shared" si="12"/>
        <v>#DIV/0!</v>
      </c>
      <c r="AG49" s="117" t="e">
        <f t="shared" si="13"/>
        <v>#DIV/0!</v>
      </c>
      <c r="AH49" s="117" t="e">
        <f t="shared" si="14"/>
        <v>#DIV/0!</v>
      </c>
      <c r="AI49" s="261" t="e">
        <f t="shared" si="15"/>
        <v>#DIV/0!</v>
      </c>
      <c r="AJ49" s="117" t="e">
        <f t="shared" si="16"/>
        <v>#DIV/0!</v>
      </c>
      <c r="AK49" s="117" t="e">
        <f t="shared" si="17"/>
        <v>#DIV/0!</v>
      </c>
      <c r="AL49" s="261" t="e">
        <f t="shared" si="18"/>
        <v>#DIV/0!</v>
      </c>
      <c r="AM49" s="117" t="e">
        <f t="shared" si="19"/>
        <v>#DIV/0!</v>
      </c>
      <c r="AN49" s="117" t="e">
        <f t="shared" si="20"/>
        <v>#DIV/0!</v>
      </c>
      <c r="AO49" s="261" t="e">
        <f t="shared" si="21"/>
        <v>#DIV/0!</v>
      </c>
      <c r="AP49" s="183"/>
    </row>
    <row r="50" spans="1:42" ht="15.75" hidden="1">
      <c r="A50" s="182" t="s">
        <v>573</v>
      </c>
      <c r="B50" s="229" t="s">
        <v>559</v>
      </c>
      <c r="C50" s="214"/>
      <c r="D50" s="214"/>
      <c r="E50" s="214"/>
      <c r="F50" s="214"/>
      <c r="G50" s="180">
        <f>I50</f>
        <v>0</v>
      </c>
      <c r="H50" s="180">
        <f>I50</f>
        <v>0</v>
      </c>
      <c r="I50" s="214"/>
      <c r="J50" s="179"/>
      <c r="K50" s="180">
        <f>M50</f>
        <v>0</v>
      </c>
      <c r="L50" s="180">
        <f>M50</f>
        <v>0</v>
      </c>
      <c r="M50" s="214"/>
      <c r="N50" s="179">
        <f t="shared" si="23"/>
        <v>0</v>
      </c>
      <c r="O50" s="180">
        <f>Q50</f>
        <v>0</v>
      </c>
      <c r="P50" s="180">
        <f>Q50</f>
        <v>0</v>
      </c>
      <c r="Q50" s="214"/>
      <c r="R50" s="179">
        <f>Q50-D50</f>
        <v>0</v>
      </c>
      <c r="S50" s="180">
        <f>U50</f>
        <v>0</v>
      </c>
      <c r="T50" s="180">
        <f>U50</f>
        <v>0</v>
      </c>
      <c r="U50" s="214"/>
      <c r="V50" s="179">
        <f t="shared" si="25"/>
        <v>0</v>
      </c>
      <c r="W50" s="180">
        <f>Y50</f>
        <v>0</v>
      </c>
      <c r="X50" s="180">
        <f>Y50</f>
        <v>0</v>
      </c>
      <c r="Y50" s="214"/>
      <c r="Z50" s="179">
        <f t="shared" si="27"/>
        <v>0</v>
      </c>
      <c r="AA50" s="117" t="e">
        <f t="shared" si="7"/>
        <v>#DIV/0!</v>
      </c>
      <c r="AB50" s="117" t="e">
        <f t="shared" si="8"/>
        <v>#DIV/0!</v>
      </c>
      <c r="AC50" s="117" t="e">
        <f t="shared" si="9"/>
        <v>#DIV/0!</v>
      </c>
      <c r="AD50" s="117" t="e">
        <f t="shared" si="10"/>
        <v>#DIV/0!</v>
      </c>
      <c r="AE50" s="117" t="e">
        <f t="shared" si="11"/>
        <v>#DIV/0!</v>
      </c>
      <c r="AF50" s="117" t="e">
        <f t="shared" si="12"/>
        <v>#DIV/0!</v>
      </c>
      <c r="AG50" s="117" t="e">
        <f t="shared" si="13"/>
        <v>#DIV/0!</v>
      </c>
      <c r="AH50" s="117" t="e">
        <f t="shared" si="14"/>
        <v>#DIV/0!</v>
      </c>
      <c r="AI50" s="261" t="e">
        <f t="shared" si="15"/>
        <v>#DIV/0!</v>
      </c>
      <c r="AJ50" s="117" t="e">
        <f t="shared" si="16"/>
        <v>#DIV/0!</v>
      </c>
      <c r="AK50" s="117" t="e">
        <f t="shared" si="17"/>
        <v>#DIV/0!</v>
      </c>
      <c r="AL50" s="261" t="e">
        <f t="shared" si="18"/>
        <v>#DIV/0!</v>
      </c>
      <c r="AM50" s="117" t="e">
        <f t="shared" si="19"/>
        <v>#DIV/0!</v>
      </c>
      <c r="AN50" s="117" t="e">
        <f t="shared" si="20"/>
        <v>#DIV/0!</v>
      </c>
      <c r="AO50" s="261" t="e">
        <f t="shared" si="21"/>
        <v>#DIV/0!</v>
      </c>
      <c r="AP50" s="183"/>
    </row>
    <row r="51" spans="1:42" hidden="1">
      <c r="A51" s="182" t="s">
        <v>567</v>
      </c>
      <c r="B51" s="227" t="s">
        <v>986</v>
      </c>
      <c r="C51" s="179">
        <f t="shared" ref="C51:I51" si="55">C52+C55</f>
        <v>0</v>
      </c>
      <c r="D51" s="179">
        <f t="shared" si="55"/>
        <v>0</v>
      </c>
      <c r="E51" s="179">
        <f t="shared" si="55"/>
        <v>0</v>
      </c>
      <c r="F51" s="179">
        <f t="shared" si="55"/>
        <v>0</v>
      </c>
      <c r="G51" s="179">
        <f t="shared" si="55"/>
        <v>0</v>
      </c>
      <c r="H51" s="179">
        <f t="shared" si="55"/>
        <v>0</v>
      </c>
      <c r="I51" s="179">
        <f t="shared" si="55"/>
        <v>0</v>
      </c>
      <c r="J51" s="179"/>
      <c r="K51" s="179">
        <f>K52+K55</f>
        <v>0</v>
      </c>
      <c r="L51" s="179">
        <f>L52+L55</f>
        <v>0</v>
      </c>
      <c r="M51" s="179">
        <f>M52+M55</f>
        <v>0</v>
      </c>
      <c r="N51" s="179">
        <f t="shared" si="23"/>
        <v>0</v>
      </c>
      <c r="O51" s="179">
        <f>O52+O55</f>
        <v>0</v>
      </c>
      <c r="P51" s="179">
        <f>P52+P55</f>
        <v>0</v>
      </c>
      <c r="Q51" s="179">
        <f>Q52+Q55</f>
        <v>0</v>
      </c>
      <c r="R51" s="179">
        <f>Q51-D51</f>
        <v>0</v>
      </c>
      <c r="S51" s="179">
        <f>S52+S55</f>
        <v>0</v>
      </c>
      <c r="T51" s="179">
        <f>T52+T55</f>
        <v>0</v>
      </c>
      <c r="U51" s="179">
        <f>U52+U55</f>
        <v>0</v>
      </c>
      <c r="V51" s="179">
        <f t="shared" si="25"/>
        <v>0</v>
      </c>
      <c r="W51" s="179">
        <f>W52+W55</f>
        <v>0</v>
      </c>
      <c r="X51" s="179">
        <f>X52+X55</f>
        <v>0</v>
      </c>
      <c r="Y51" s="179">
        <f>Y52+Y55</f>
        <v>0</v>
      </c>
      <c r="Z51" s="179">
        <f t="shared" si="27"/>
        <v>0</v>
      </c>
      <c r="AA51" s="117" t="e">
        <f t="shared" si="7"/>
        <v>#DIV/0!</v>
      </c>
      <c r="AB51" s="117" t="e">
        <f t="shared" si="8"/>
        <v>#DIV/0!</v>
      </c>
      <c r="AC51" s="117" t="e">
        <f t="shared" si="9"/>
        <v>#DIV/0!</v>
      </c>
      <c r="AD51" s="117" t="e">
        <f t="shared" si="10"/>
        <v>#DIV/0!</v>
      </c>
      <c r="AE51" s="117" t="e">
        <f t="shared" si="11"/>
        <v>#DIV/0!</v>
      </c>
      <c r="AF51" s="117" t="e">
        <f t="shared" si="12"/>
        <v>#DIV/0!</v>
      </c>
      <c r="AG51" s="117" t="e">
        <f t="shared" si="13"/>
        <v>#DIV/0!</v>
      </c>
      <c r="AH51" s="117" t="e">
        <f t="shared" si="14"/>
        <v>#DIV/0!</v>
      </c>
      <c r="AI51" s="261" t="e">
        <f t="shared" si="15"/>
        <v>#DIV/0!</v>
      </c>
      <c r="AJ51" s="117" t="e">
        <f t="shared" si="16"/>
        <v>#DIV/0!</v>
      </c>
      <c r="AK51" s="117" t="e">
        <f t="shared" si="17"/>
        <v>#DIV/0!</v>
      </c>
      <c r="AL51" s="261" t="e">
        <f t="shared" si="18"/>
        <v>#DIV/0!</v>
      </c>
      <c r="AM51" s="117" t="e">
        <f t="shared" si="19"/>
        <v>#DIV/0!</v>
      </c>
      <c r="AN51" s="117" t="e">
        <f t="shared" si="20"/>
        <v>#DIV/0!</v>
      </c>
      <c r="AO51" s="261" t="e">
        <f t="shared" si="21"/>
        <v>#DIV/0!</v>
      </c>
      <c r="AP51" s="183"/>
    </row>
    <row r="52" spans="1:42" s="234" customFormat="1" hidden="1">
      <c r="A52" s="233" t="s">
        <v>568</v>
      </c>
      <c r="B52" s="228" t="s">
        <v>549</v>
      </c>
      <c r="C52" s="213">
        <f t="shared" ref="C52:F52" si="56">C53*C54*12</f>
        <v>0</v>
      </c>
      <c r="D52" s="213">
        <f t="shared" si="56"/>
        <v>0</v>
      </c>
      <c r="E52" s="213">
        <f t="shared" si="56"/>
        <v>0</v>
      </c>
      <c r="F52" s="213">
        <f t="shared" si="56"/>
        <v>0</v>
      </c>
      <c r="G52" s="213">
        <f>G53*G54*6</f>
        <v>0</v>
      </c>
      <c r="H52" s="213">
        <f>H53*H54*6</f>
        <v>0</v>
      </c>
      <c r="I52" s="213">
        <f>I53*I54*12</f>
        <v>0</v>
      </c>
      <c r="J52" s="213"/>
      <c r="K52" s="213">
        <f>K53*K54*6</f>
        <v>0</v>
      </c>
      <c r="L52" s="213">
        <f>L53*L54*6</f>
        <v>0</v>
      </c>
      <c r="M52" s="213">
        <f>M53*M54*12</f>
        <v>0</v>
      </c>
      <c r="N52" s="179">
        <f t="shared" si="23"/>
        <v>0</v>
      </c>
      <c r="O52" s="213">
        <f>O53*O54*6</f>
        <v>0</v>
      </c>
      <c r="P52" s="213">
        <f>P53*P54*6</f>
        <v>0</v>
      </c>
      <c r="Q52" s="213">
        <f>Q53*Q54*12</f>
        <v>0</v>
      </c>
      <c r="R52" s="213"/>
      <c r="S52" s="213">
        <f>S53*S54*6</f>
        <v>0</v>
      </c>
      <c r="T52" s="213">
        <f>T53*T54*6</f>
        <v>0</v>
      </c>
      <c r="U52" s="213">
        <f>U53*U54*12</f>
        <v>0</v>
      </c>
      <c r="V52" s="179">
        <f t="shared" si="25"/>
        <v>0</v>
      </c>
      <c r="W52" s="213">
        <f>W53*W54*6</f>
        <v>0</v>
      </c>
      <c r="X52" s="213">
        <f>X53*X54*6</f>
        <v>0</v>
      </c>
      <c r="Y52" s="213">
        <f>Y53*Y54*12</f>
        <v>0</v>
      </c>
      <c r="Z52" s="179">
        <f t="shared" si="27"/>
        <v>0</v>
      </c>
      <c r="AA52" s="117" t="e">
        <f t="shared" si="7"/>
        <v>#DIV/0!</v>
      </c>
      <c r="AB52" s="117" t="e">
        <f t="shared" si="8"/>
        <v>#DIV/0!</v>
      </c>
      <c r="AC52" s="117" t="e">
        <f t="shared" si="9"/>
        <v>#DIV/0!</v>
      </c>
      <c r="AD52" s="117" t="e">
        <f t="shared" si="10"/>
        <v>#DIV/0!</v>
      </c>
      <c r="AE52" s="117" t="e">
        <f t="shared" si="11"/>
        <v>#DIV/0!</v>
      </c>
      <c r="AF52" s="117" t="e">
        <f t="shared" si="12"/>
        <v>#DIV/0!</v>
      </c>
      <c r="AG52" s="117" t="e">
        <f t="shared" si="13"/>
        <v>#DIV/0!</v>
      </c>
      <c r="AH52" s="117" t="e">
        <f t="shared" si="14"/>
        <v>#DIV/0!</v>
      </c>
      <c r="AI52" s="261" t="e">
        <f t="shared" si="15"/>
        <v>#DIV/0!</v>
      </c>
      <c r="AJ52" s="117" t="e">
        <f t="shared" si="16"/>
        <v>#DIV/0!</v>
      </c>
      <c r="AK52" s="117" t="e">
        <f t="shared" si="17"/>
        <v>#DIV/0!</v>
      </c>
      <c r="AL52" s="261" t="e">
        <f t="shared" si="18"/>
        <v>#DIV/0!</v>
      </c>
      <c r="AM52" s="117" t="e">
        <f t="shared" si="19"/>
        <v>#DIV/0!</v>
      </c>
      <c r="AN52" s="117" t="e">
        <f t="shared" si="20"/>
        <v>#DIV/0!</v>
      </c>
      <c r="AO52" s="261" t="e">
        <f t="shared" si="21"/>
        <v>#DIV/0!</v>
      </c>
      <c r="AP52" s="218"/>
    </row>
    <row r="53" spans="1:42" ht="15.75" hidden="1">
      <c r="A53" s="182" t="s">
        <v>569</v>
      </c>
      <c r="B53" s="229" t="s">
        <v>551</v>
      </c>
      <c r="C53" s="214"/>
      <c r="D53" s="214"/>
      <c r="E53" s="214"/>
      <c r="F53" s="214"/>
      <c r="G53" s="180">
        <f>C53</f>
        <v>0</v>
      </c>
      <c r="H53" s="214"/>
      <c r="I53" s="180">
        <f>(G53+H53)/2</f>
        <v>0</v>
      </c>
      <c r="J53" s="179"/>
      <c r="K53" s="180">
        <f>H53</f>
        <v>0</v>
      </c>
      <c r="L53" s="214"/>
      <c r="M53" s="180">
        <f>(K53+L53)/2</f>
        <v>0</v>
      </c>
      <c r="N53" s="179">
        <f t="shared" si="23"/>
        <v>0</v>
      </c>
      <c r="O53" s="180">
        <f>L53</f>
        <v>0</v>
      </c>
      <c r="P53" s="214"/>
      <c r="Q53" s="180">
        <f>(O53+P53)/2</f>
        <v>0</v>
      </c>
      <c r="R53" s="179">
        <f>Q53-D53</f>
        <v>0</v>
      </c>
      <c r="S53" s="180">
        <f>P53</f>
        <v>0</v>
      </c>
      <c r="T53" s="214"/>
      <c r="U53" s="180">
        <f>(S53+T53)/2</f>
        <v>0</v>
      </c>
      <c r="V53" s="179">
        <f t="shared" si="25"/>
        <v>0</v>
      </c>
      <c r="W53" s="180">
        <f>T53</f>
        <v>0</v>
      </c>
      <c r="X53" s="214"/>
      <c r="Y53" s="180">
        <f>(W53+X53)/2</f>
        <v>0</v>
      </c>
      <c r="Z53" s="179">
        <f t="shared" si="27"/>
        <v>0</v>
      </c>
      <c r="AA53" s="117" t="e">
        <f t="shared" si="7"/>
        <v>#DIV/0!</v>
      </c>
      <c r="AB53" s="117" t="e">
        <f t="shared" si="8"/>
        <v>#DIV/0!</v>
      </c>
      <c r="AC53" s="117" t="e">
        <f t="shared" si="9"/>
        <v>#DIV/0!</v>
      </c>
      <c r="AD53" s="117" t="e">
        <f t="shared" si="10"/>
        <v>#DIV/0!</v>
      </c>
      <c r="AE53" s="117" t="e">
        <f t="shared" si="11"/>
        <v>#DIV/0!</v>
      </c>
      <c r="AF53" s="117" t="e">
        <f t="shared" si="12"/>
        <v>#DIV/0!</v>
      </c>
      <c r="AG53" s="117" t="e">
        <f t="shared" si="13"/>
        <v>#DIV/0!</v>
      </c>
      <c r="AH53" s="117" t="e">
        <f t="shared" si="14"/>
        <v>#DIV/0!</v>
      </c>
      <c r="AI53" s="261" t="e">
        <f t="shared" si="15"/>
        <v>#DIV/0!</v>
      </c>
      <c r="AJ53" s="117" t="e">
        <f t="shared" si="16"/>
        <v>#DIV/0!</v>
      </c>
      <c r="AK53" s="117" t="e">
        <f t="shared" si="17"/>
        <v>#DIV/0!</v>
      </c>
      <c r="AL53" s="261" t="e">
        <f t="shared" si="18"/>
        <v>#DIV/0!</v>
      </c>
      <c r="AM53" s="117" t="e">
        <f t="shared" si="19"/>
        <v>#DIV/0!</v>
      </c>
      <c r="AN53" s="117" t="e">
        <f t="shared" si="20"/>
        <v>#DIV/0!</v>
      </c>
      <c r="AO53" s="261" t="e">
        <f t="shared" si="21"/>
        <v>#DIV/0!</v>
      </c>
      <c r="AP53" s="183"/>
    </row>
    <row r="54" spans="1:42" hidden="1">
      <c r="A54" s="182" t="s">
        <v>570</v>
      </c>
      <c r="B54" s="229" t="s">
        <v>553</v>
      </c>
      <c r="C54" s="214"/>
      <c r="D54" s="214"/>
      <c r="E54" s="214"/>
      <c r="F54" s="214"/>
      <c r="G54" s="180">
        <f>I54</f>
        <v>0</v>
      </c>
      <c r="H54" s="180">
        <f>I54</f>
        <v>0</v>
      </c>
      <c r="I54" s="214"/>
      <c r="J54" s="179"/>
      <c r="K54" s="180">
        <f>M54</f>
        <v>0</v>
      </c>
      <c r="L54" s="180">
        <f>M54</f>
        <v>0</v>
      </c>
      <c r="M54" s="214"/>
      <c r="N54" s="179">
        <f t="shared" si="23"/>
        <v>0</v>
      </c>
      <c r="O54" s="180">
        <f>Q54</f>
        <v>0</v>
      </c>
      <c r="P54" s="180">
        <f>Q54</f>
        <v>0</v>
      </c>
      <c r="Q54" s="214"/>
      <c r="R54" s="179">
        <f>Q54-D54</f>
        <v>0</v>
      </c>
      <c r="S54" s="180">
        <f>U54</f>
        <v>0</v>
      </c>
      <c r="T54" s="180">
        <f>U54</f>
        <v>0</v>
      </c>
      <c r="U54" s="214"/>
      <c r="V54" s="179">
        <f t="shared" si="25"/>
        <v>0</v>
      </c>
      <c r="W54" s="180">
        <f>Y54</f>
        <v>0</v>
      </c>
      <c r="X54" s="180">
        <f>Y54</f>
        <v>0</v>
      </c>
      <c r="Y54" s="214"/>
      <c r="Z54" s="179">
        <f t="shared" si="27"/>
        <v>0</v>
      </c>
      <c r="AA54" s="117" t="e">
        <f t="shared" si="7"/>
        <v>#DIV/0!</v>
      </c>
      <c r="AB54" s="117" t="e">
        <f t="shared" si="8"/>
        <v>#DIV/0!</v>
      </c>
      <c r="AC54" s="117" t="e">
        <f t="shared" si="9"/>
        <v>#DIV/0!</v>
      </c>
      <c r="AD54" s="117" t="e">
        <f t="shared" si="10"/>
        <v>#DIV/0!</v>
      </c>
      <c r="AE54" s="117" t="e">
        <f t="shared" si="11"/>
        <v>#DIV/0!</v>
      </c>
      <c r="AF54" s="117" t="e">
        <f t="shared" si="12"/>
        <v>#DIV/0!</v>
      </c>
      <c r="AG54" s="117" t="e">
        <f t="shared" si="13"/>
        <v>#DIV/0!</v>
      </c>
      <c r="AH54" s="117" t="e">
        <f t="shared" si="14"/>
        <v>#DIV/0!</v>
      </c>
      <c r="AI54" s="261" t="e">
        <f t="shared" si="15"/>
        <v>#DIV/0!</v>
      </c>
      <c r="AJ54" s="117" t="e">
        <f t="shared" si="16"/>
        <v>#DIV/0!</v>
      </c>
      <c r="AK54" s="117" t="e">
        <f t="shared" si="17"/>
        <v>#DIV/0!</v>
      </c>
      <c r="AL54" s="261" t="e">
        <f t="shared" si="18"/>
        <v>#DIV/0!</v>
      </c>
      <c r="AM54" s="117" t="e">
        <f t="shared" si="19"/>
        <v>#DIV/0!</v>
      </c>
      <c r="AN54" s="117" t="e">
        <f t="shared" si="20"/>
        <v>#DIV/0!</v>
      </c>
      <c r="AO54" s="261" t="e">
        <f t="shared" si="21"/>
        <v>#DIV/0!</v>
      </c>
      <c r="AP54" s="183"/>
    </row>
    <row r="55" spans="1:42" hidden="1">
      <c r="A55" s="182" t="s">
        <v>571</v>
      </c>
      <c r="B55" s="228" t="s">
        <v>555</v>
      </c>
      <c r="C55" s="179">
        <f t="shared" ref="C55:F55" si="57">C56*C57*12</f>
        <v>0</v>
      </c>
      <c r="D55" s="179">
        <f t="shared" si="57"/>
        <v>0</v>
      </c>
      <c r="E55" s="179">
        <f t="shared" si="57"/>
        <v>0</v>
      </c>
      <c r="F55" s="179">
        <f t="shared" si="57"/>
        <v>0</v>
      </c>
      <c r="G55" s="179">
        <f>G56*G57*6</f>
        <v>0</v>
      </c>
      <c r="H55" s="179">
        <f>H56*H57*6</f>
        <v>0</v>
      </c>
      <c r="I55" s="179">
        <f>I56*I57*12</f>
        <v>0</v>
      </c>
      <c r="J55" s="179"/>
      <c r="K55" s="179">
        <f>K56*K57*6</f>
        <v>0</v>
      </c>
      <c r="L55" s="179">
        <f>L56*L57*6</f>
        <v>0</v>
      </c>
      <c r="M55" s="179">
        <f>M56*M57*12</f>
        <v>0</v>
      </c>
      <c r="N55" s="179">
        <f t="shared" si="23"/>
        <v>0</v>
      </c>
      <c r="O55" s="179">
        <f>O56*O57*6</f>
        <v>0</v>
      </c>
      <c r="P55" s="179">
        <f>P56*P57*6</f>
        <v>0</v>
      </c>
      <c r="Q55" s="179">
        <f>Q56*Q57*12</f>
        <v>0</v>
      </c>
      <c r="R55" s="179"/>
      <c r="S55" s="179">
        <f>S56*S57*6</f>
        <v>0</v>
      </c>
      <c r="T55" s="179">
        <f>T56*T57*6</f>
        <v>0</v>
      </c>
      <c r="U55" s="179">
        <f>U56*U57*12</f>
        <v>0</v>
      </c>
      <c r="V55" s="179">
        <f t="shared" si="25"/>
        <v>0</v>
      </c>
      <c r="W55" s="179">
        <f>W56*W57*6</f>
        <v>0</v>
      </c>
      <c r="X55" s="179">
        <f>X56*X57*6</f>
        <v>0</v>
      </c>
      <c r="Y55" s="179">
        <f>Y56*Y57*12</f>
        <v>0</v>
      </c>
      <c r="Z55" s="179">
        <f t="shared" si="27"/>
        <v>0</v>
      </c>
      <c r="AA55" s="117" t="e">
        <f t="shared" si="7"/>
        <v>#DIV/0!</v>
      </c>
      <c r="AB55" s="117" t="e">
        <f t="shared" si="8"/>
        <v>#DIV/0!</v>
      </c>
      <c r="AC55" s="117" t="e">
        <f t="shared" si="9"/>
        <v>#DIV/0!</v>
      </c>
      <c r="AD55" s="117" t="e">
        <f t="shared" si="10"/>
        <v>#DIV/0!</v>
      </c>
      <c r="AE55" s="117" t="e">
        <f t="shared" si="11"/>
        <v>#DIV/0!</v>
      </c>
      <c r="AF55" s="117" t="e">
        <f t="shared" si="12"/>
        <v>#DIV/0!</v>
      </c>
      <c r="AG55" s="117" t="e">
        <f t="shared" si="13"/>
        <v>#DIV/0!</v>
      </c>
      <c r="AH55" s="117" t="e">
        <f t="shared" si="14"/>
        <v>#DIV/0!</v>
      </c>
      <c r="AI55" s="261" t="e">
        <f t="shared" si="15"/>
        <v>#DIV/0!</v>
      </c>
      <c r="AJ55" s="117" t="e">
        <f t="shared" si="16"/>
        <v>#DIV/0!</v>
      </c>
      <c r="AK55" s="117" t="e">
        <f t="shared" si="17"/>
        <v>#DIV/0!</v>
      </c>
      <c r="AL55" s="261" t="e">
        <f t="shared" si="18"/>
        <v>#DIV/0!</v>
      </c>
      <c r="AM55" s="117" t="e">
        <f t="shared" si="19"/>
        <v>#DIV/0!</v>
      </c>
      <c r="AN55" s="117" t="e">
        <f t="shared" si="20"/>
        <v>#DIV/0!</v>
      </c>
      <c r="AO55" s="261" t="e">
        <f t="shared" si="21"/>
        <v>#DIV/0!</v>
      </c>
      <c r="AP55" s="183"/>
    </row>
    <row r="56" spans="1:42" ht="15.75" hidden="1">
      <c r="A56" s="182" t="s">
        <v>572</v>
      </c>
      <c r="B56" s="229" t="s">
        <v>557</v>
      </c>
      <c r="C56" s="214"/>
      <c r="D56" s="214"/>
      <c r="E56" s="214"/>
      <c r="F56" s="214"/>
      <c r="G56" s="180">
        <f>C56</f>
        <v>0</v>
      </c>
      <c r="H56" s="214"/>
      <c r="I56" s="180">
        <f>(G56+H56)/2</f>
        <v>0</v>
      </c>
      <c r="J56" s="179"/>
      <c r="K56" s="180">
        <f>H56</f>
        <v>0</v>
      </c>
      <c r="L56" s="214"/>
      <c r="M56" s="180">
        <f>(K56+L56)/2</f>
        <v>0</v>
      </c>
      <c r="N56" s="179">
        <f t="shared" si="23"/>
        <v>0</v>
      </c>
      <c r="O56" s="180">
        <f>L56</f>
        <v>0</v>
      </c>
      <c r="P56" s="214"/>
      <c r="Q56" s="180">
        <f>(O56+P56)/2</f>
        <v>0</v>
      </c>
      <c r="R56" s="179">
        <f>Q56-D56</f>
        <v>0</v>
      </c>
      <c r="S56" s="180">
        <f>P56</f>
        <v>0</v>
      </c>
      <c r="T56" s="214"/>
      <c r="U56" s="180">
        <f>(S56+T56)/2</f>
        <v>0</v>
      </c>
      <c r="V56" s="179">
        <f t="shared" si="25"/>
        <v>0</v>
      </c>
      <c r="W56" s="180">
        <f>T56</f>
        <v>0</v>
      </c>
      <c r="X56" s="214"/>
      <c r="Y56" s="180">
        <f>(W56+X56)/2</f>
        <v>0</v>
      </c>
      <c r="Z56" s="179">
        <f t="shared" si="27"/>
        <v>0</v>
      </c>
      <c r="AA56" s="117" t="e">
        <f t="shared" si="7"/>
        <v>#DIV/0!</v>
      </c>
      <c r="AB56" s="117" t="e">
        <f t="shared" si="8"/>
        <v>#DIV/0!</v>
      </c>
      <c r="AC56" s="117" t="e">
        <f t="shared" si="9"/>
        <v>#DIV/0!</v>
      </c>
      <c r="AD56" s="117" t="e">
        <f t="shared" si="10"/>
        <v>#DIV/0!</v>
      </c>
      <c r="AE56" s="117" t="e">
        <f t="shared" si="11"/>
        <v>#DIV/0!</v>
      </c>
      <c r="AF56" s="117" t="e">
        <f t="shared" si="12"/>
        <v>#DIV/0!</v>
      </c>
      <c r="AG56" s="117" t="e">
        <f t="shared" si="13"/>
        <v>#DIV/0!</v>
      </c>
      <c r="AH56" s="117" t="e">
        <f t="shared" si="14"/>
        <v>#DIV/0!</v>
      </c>
      <c r="AI56" s="261" t="e">
        <f t="shared" si="15"/>
        <v>#DIV/0!</v>
      </c>
      <c r="AJ56" s="117" t="e">
        <f t="shared" si="16"/>
        <v>#DIV/0!</v>
      </c>
      <c r="AK56" s="117" t="e">
        <f t="shared" si="17"/>
        <v>#DIV/0!</v>
      </c>
      <c r="AL56" s="261" t="e">
        <f t="shared" si="18"/>
        <v>#DIV/0!</v>
      </c>
      <c r="AM56" s="117" t="e">
        <f t="shared" si="19"/>
        <v>#DIV/0!</v>
      </c>
      <c r="AN56" s="117" t="e">
        <f t="shared" si="20"/>
        <v>#DIV/0!</v>
      </c>
      <c r="AO56" s="261" t="e">
        <f t="shared" si="21"/>
        <v>#DIV/0!</v>
      </c>
      <c r="AP56" s="183"/>
    </row>
    <row r="57" spans="1:42" ht="15.75" hidden="1">
      <c r="A57" s="182" t="s">
        <v>573</v>
      </c>
      <c r="B57" s="229" t="s">
        <v>559</v>
      </c>
      <c r="C57" s="214"/>
      <c r="D57" s="214"/>
      <c r="E57" s="214"/>
      <c r="F57" s="214"/>
      <c r="G57" s="180">
        <f>I57</f>
        <v>0</v>
      </c>
      <c r="H57" s="180">
        <f>I57</f>
        <v>0</v>
      </c>
      <c r="I57" s="214"/>
      <c r="J57" s="179"/>
      <c r="K57" s="180">
        <f>M57</f>
        <v>0</v>
      </c>
      <c r="L57" s="180">
        <f>M57</f>
        <v>0</v>
      </c>
      <c r="M57" s="214"/>
      <c r="N57" s="179">
        <f t="shared" si="23"/>
        <v>0</v>
      </c>
      <c r="O57" s="180">
        <f>Q57</f>
        <v>0</v>
      </c>
      <c r="P57" s="180">
        <f>Q57</f>
        <v>0</v>
      </c>
      <c r="Q57" s="214"/>
      <c r="R57" s="179">
        <f>Q57-D57</f>
        <v>0</v>
      </c>
      <c r="S57" s="180">
        <f>U57</f>
        <v>0</v>
      </c>
      <c r="T57" s="180">
        <f>U57</f>
        <v>0</v>
      </c>
      <c r="U57" s="214"/>
      <c r="V57" s="179">
        <f t="shared" si="25"/>
        <v>0</v>
      </c>
      <c r="W57" s="180">
        <f>Y57</f>
        <v>0</v>
      </c>
      <c r="X57" s="180">
        <f>Y57</f>
        <v>0</v>
      </c>
      <c r="Y57" s="214"/>
      <c r="Z57" s="179">
        <f t="shared" si="27"/>
        <v>0</v>
      </c>
      <c r="AA57" s="117" t="e">
        <f t="shared" si="7"/>
        <v>#DIV/0!</v>
      </c>
      <c r="AB57" s="117" t="e">
        <f t="shared" si="8"/>
        <v>#DIV/0!</v>
      </c>
      <c r="AC57" s="117" t="e">
        <f t="shared" si="9"/>
        <v>#DIV/0!</v>
      </c>
      <c r="AD57" s="117" t="e">
        <f t="shared" si="10"/>
        <v>#DIV/0!</v>
      </c>
      <c r="AE57" s="117" t="e">
        <f t="shared" si="11"/>
        <v>#DIV/0!</v>
      </c>
      <c r="AF57" s="117" t="e">
        <f t="shared" si="12"/>
        <v>#DIV/0!</v>
      </c>
      <c r="AG57" s="117" t="e">
        <f t="shared" si="13"/>
        <v>#DIV/0!</v>
      </c>
      <c r="AH57" s="117" t="e">
        <f t="shared" si="14"/>
        <v>#DIV/0!</v>
      </c>
      <c r="AI57" s="261" t="e">
        <f t="shared" si="15"/>
        <v>#DIV/0!</v>
      </c>
      <c r="AJ57" s="117" t="e">
        <f t="shared" si="16"/>
        <v>#DIV/0!</v>
      </c>
      <c r="AK57" s="117" t="e">
        <f t="shared" si="17"/>
        <v>#DIV/0!</v>
      </c>
      <c r="AL57" s="261" t="e">
        <f t="shared" si="18"/>
        <v>#DIV/0!</v>
      </c>
      <c r="AM57" s="117" t="e">
        <f t="shared" si="19"/>
        <v>#DIV/0!</v>
      </c>
      <c r="AN57" s="117" t="e">
        <f t="shared" si="20"/>
        <v>#DIV/0!</v>
      </c>
      <c r="AO57" s="261" t="e">
        <f t="shared" si="21"/>
        <v>#DIV/0!</v>
      </c>
      <c r="AP57" s="183"/>
    </row>
    <row r="58" spans="1:42" hidden="1">
      <c r="A58" s="182" t="s">
        <v>567</v>
      </c>
      <c r="B58" s="227" t="s">
        <v>574</v>
      </c>
      <c r="C58" s="179">
        <f t="shared" ref="C58:I58" si="58">C59+C62</f>
        <v>0</v>
      </c>
      <c r="D58" s="179">
        <f t="shared" si="58"/>
        <v>0</v>
      </c>
      <c r="E58" s="179">
        <f t="shared" si="58"/>
        <v>0</v>
      </c>
      <c r="F58" s="179">
        <f t="shared" si="58"/>
        <v>0</v>
      </c>
      <c r="G58" s="179">
        <f t="shared" si="58"/>
        <v>0</v>
      </c>
      <c r="H58" s="179">
        <f t="shared" si="58"/>
        <v>0</v>
      </c>
      <c r="I58" s="179">
        <f t="shared" si="58"/>
        <v>0</v>
      </c>
      <c r="J58" s="179"/>
      <c r="K58" s="179">
        <f>K59+K62</f>
        <v>0</v>
      </c>
      <c r="L58" s="179">
        <f>L59+L62</f>
        <v>0</v>
      </c>
      <c r="M58" s="179">
        <f>M59+M62</f>
        <v>0</v>
      </c>
      <c r="N58" s="179">
        <f t="shared" si="23"/>
        <v>0</v>
      </c>
      <c r="O58" s="179">
        <f>O59+O62</f>
        <v>0</v>
      </c>
      <c r="P58" s="179">
        <f>P59+P62</f>
        <v>0</v>
      </c>
      <c r="Q58" s="179">
        <f>Q59+Q62</f>
        <v>0</v>
      </c>
      <c r="R58" s="179">
        <f>Q58-D58</f>
        <v>0</v>
      </c>
      <c r="S58" s="179">
        <f>S59+S62</f>
        <v>0</v>
      </c>
      <c r="T58" s="179">
        <f>T59+T62</f>
        <v>0</v>
      </c>
      <c r="U58" s="179">
        <f>U59+U62</f>
        <v>0</v>
      </c>
      <c r="V58" s="179">
        <f t="shared" si="25"/>
        <v>0</v>
      </c>
      <c r="W58" s="179">
        <f>W59+W62</f>
        <v>0</v>
      </c>
      <c r="X58" s="179">
        <f>X59+X62</f>
        <v>0</v>
      </c>
      <c r="Y58" s="179">
        <f>Y59+Y62</f>
        <v>0</v>
      </c>
      <c r="Z58" s="179">
        <f t="shared" si="27"/>
        <v>0</v>
      </c>
      <c r="AA58" s="117" t="e">
        <f t="shared" si="7"/>
        <v>#DIV/0!</v>
      </c>
      <c r="AB58" s="117" t="e">
        <f t="shared" si="8"/>
        <v>#DIV/0!</v>
      </c>
      <c r="AC58" s="117" t="e">
        <f t="shared" si="9"/>
        <v>#DIV/0!</v>
      </c>
      <c r="AD58" s="117" t="e">
        <f t="shared" si="10"/>
        <v>#DIV/0!</v>
      </c>
      <c r="AE58" s="117" t="e">
        <f t="shared" si="11"/>
        <v>#DIV/0!</v>
      </c>
      <c r="AF58" s="117" t="e">
        <f t="shared" si="12"/>
        <v>#DIV/0!</v>
      </c>
      <c r="AG58" s="117" t="e">
        <f t="shared" si="13"/>
        <v>#DIV/0!</v>
      </c>
      <c r="AH58" s="117" t="e">
        <f t="shared" si="14"/>
        <v>#DIV/0!</v>
      </c>
      <c r="AI58" s="261" t="e">
        <f t="shared" si="15"/>
        <v>#DIV/0!</v>
      </c>
      <c r="AJ58" s="117" t="e">
        <f t="shared" si="16"/>
        <v>#DIV/0!</v>
      </c>
      <c r="AK58" s="117" t="e">
        <f t="shared" si="17"/>
        <v>#DIV/0!</v>
      </c>
      <c r="AL58" s="261" t="e">
        <f t="shared" si="18"/>
        <v>#DIV/0!</v>
      </c>
      <c r="AM58" s="117" t="e">
        <f t="shared" si="19"/>
        <v>#DIV/0!</v>
      </c>
      <c r="AN58" s="117" t="e">
        <f t="shared" si="20"/>
        <v>#DIV/0!</v>
      </c>
      <c r="AO58" s="261" t="e">
        <f t="shared" si="21"/>
        <v>#DIV/0!</v>
      </c>
      <c r="AP58" s="183"/>
    </row>
    <row r="59" spans="1:42" s="234" customFormat="1" hidden="1">
      <c r="A59" s="233" t="s">
        <v>568</v>
      </c>
      <c r="B59" s="228" t="s">
        <v>549</v>
      </c>
      <c r="C59" s="213">
        <f t="shared" ref="C59:F59" si="59">C60*C61*12</f>
        <v>0</v>
      </c>
      <c r="D59" s="213">
        <f t="shared" si="59"/>
        <v>0</v>
      </c>
      <c r="E59" s="213">
        <f t="shared" si="59"/>
        <v>0</v>
      </c>
      <c r="F59" s="213">
        <f t="shared" si="59"/>
        <v>0</v>
      </c>
      <c r="G59" s="213">
        <f>G60*G61*6</f>
        <v>0</v>
      </c>
      <c r="H59" s="213">
        <f>H60*H61*6</f>
        <v>0</v>
      </c>
      <c r="I59" s="213">
        <f>I60*I61*12</f>
        <v>0</v>
      </c>
      <c r="J59" s="213"/>
      <c r="K59" s="213">
        <f>K60*K61*6</f>
        <v>0</v>
      </c>
      <c r="L59" s="213">
        <f>L60*L61*6</f>
        <v>0</v>
      </c>
      <c r="M59" s="213">
        <f>M60*M61*12</f>
        <v>0</v>
      </c>
      <c r="N59" s="179">
        <f t="shared" si="23"/>
        <v>0</v>
      </c>
      <c r="O59" s="213">
        <f>O60*O61*6</f>
        <v>0</v>
      </c>
      <c r="P59" s="213">
        <f>P60*P61*6</f>
        <v>0</v>
      </c>
      <c r="Q59" s="213">
        <f>Q60*Q61*12</f>
        <v>0</v>
      </c>
      <c r="R59" s="213"/>
      <c r="S59" s="213">
        <f>S60*S61*6</f>
        <v>0</v>
      </c>
      <c r="T59" s="213">
        <f>T60*T61*6</f>
        <v>0</v>
      </c>
      <c r="U59" s="213">
        <f>U60*U61*12</f>
        <v>0</v>
      </c>
      <c r="V59" s="179">
        <f t="shared" si="25"/>
        <v>0</v>
      </c>
      <c r="W59" s="213">
        <f>W60*W61*6</f>
        <v>0</v>
      </c>
      <c r="X59" s="213">
        <f>X60*X61*6</f>
        <v>0</v>
      </c>
      <c r="Y59" s="213">
        <f>Y60*Y61*12</f>
        <v>0</v>
      </c>
      <c r="Z59" s="179">
        <f t="shared" si="27"/>
        <v>0</v>
      </c>
      <c r="AA59" s="117" t="e">
        <f t="shared" si="7"/>
        <v>#DIV/0!</v>
      </c>
      <c r="AB59" s="117" t="e">
        <f t="shared" si="8"/>
        <v>#DIV/0!</v>
      </c>
      <c r="AC59" s="117" t="e">
        <f t="shared" si="9"/>
        <v>#DIV/0!</v>
      </c>
      <c r="AD59" s="117" t="e">
        <f t="shared" si="10"/>
        <v>#DIV/0!</v>
      </c>
      <c r="AE59" s="117" t="e">
        <f t="shared" si="11"/>
        <v>#DIV/0!</v>
      </c>
      <c r="AF59" s="117" t="e">
        <f t="shared" si="12"/>
        <v>#DIV/0!</v>
      </c>
      <c r="AG59" s="117" t="e">
        <f t="shared" si="13"/>
        <v>#DIV/0!</v>
      </c>
      <c r="AH59" s="117" t="e">
        <f t="shared" si="14"/>
        <v>#DIV/0!</v>
      </c>
      <c r="AI59" s="261" t="e">
        <f t="shared" si="15"/>
        <v>#DIV/0!</v>
      </c>
      <c r="AJ59" s="117" t="e">
        <f t="shared" si="16"/>
        <v>#DIV/0!</v>
      </c>
      <c r="AK59" s="117" t="e">
        <f t="shared" si="17"/>
        <v>#DIV/0!</v>
      </c>
      <c r="AL59" s="261" t="e">
        <f t="shared" si="18"/>
        <v>#DIV/0!</v>
      </c>
      <c r="AM59" s="117" t="e">
        <f t="shared" si="19"/>
        <v>#DIV/0!</v>
      </c>
      <c r="AN59" s="117" t="e">
        <f t="shared" si="20"/>
        <v>#DIV/0!</v>
      </c>
      <c r="AO59" s="261" t="e">
        <f t="shared" si="21"/>
        <v>#DIV/0!</v>
      </c>
      <c r="AP59" s="218"/>
    </row>
    <row r="60" spans="1:42" ht="15.75" hidden="1">
      <c r="A60" s="182" t="s">
        <v>569</v>
      </c>
      <c r="B60" s="229" t="s">
        <v>551</v>
      </c>
      <c r="C60" s="214"/>
      <c r="D60" s="214"/>
      <c r="E60" s="214"/>
      <c r="F60" s="214"/>
      <c r="G60" s="180">
        <f>C60</f>
        <v>0</v>
      </c>
      <c r="H60" s="214"/>
      <c r="I60" s="180">
        <f>(G60+H60)/2</f>
        <v>0</v>
      </c>
      <c r="J60" s="179"/>
      <c r="K60" s="180">
        <f>H60</f>
        <v>0</v>
      </c>
      <c r="L60" s="214"/>
      <c r="M60" s="214">
        <f>(K60+L60)/2</f>
        <v>0</v>
      </c>
      <c r="N60" s="179">
        <f t="shared" si="23"/>
        <v>0</v>
      </c>
      <c r="O60" s="180">
        <f>L60</f>
        <v>0</v>
      </c>
      <c r="P60" s="214"/>
      <c r="Q60" s="180">
        <f>(O60+P60)/2</f>
        <v>0</v>
      </c>
      <c r="R60" s="179">
        <f>Q60-D60</f>
        <v>0</v>
      </c>
      <c r="S60" s="180">
        <f>P60</f>
        <v>0</v>
      </c>
      <c r="T60" s="214"/>
      <c r="U60" s="180">
        <f>(S60+T60)/2</f>
        <v>0</v>
      </c>
      <c r="V60" s="179">
        <f t="shared" si="25"/>
        <v>0</v>
      </c>
      <c r="W60" s="180">
        <f>T60</f>
        <v>0</v>
      </c>
      <c r="X60" s="214"/>
      <c r="Y60" s="180">
        <f>(W60+X60)/2</f>
        <v>0</v>
      </c>
      <c r="Z60" s="179">
        <f t="shared" si="27"/>
        <v>0</v>
      </c>
      <c r="AA60" s="117" t="e">
        <f t="shared" si="7"/>
        <v>#DIV/0!</v>
      </c>
      <c r="AB60" s="117" t="e">
        <f t="shared" si="8"/>
        <v>#DIV/0!</v>
      </c>
      <c r="AC60" s="117" t="e">
        <f t="shared" si="9"/>
        <v>#DIV/0!</v>
      </c>
      <c r="AD60" s="117" t="e">
        <f t="shared" si="10"/>
        <v>#DIV/0!</v>
      </c>
      <c r="AE60" s="117" t="e">
        <f t="shared" si="11"/>
        <v>#DIV/0!</v>
      </c>
      <c r="AF60" s="117" t="e">
        <f t="shared" si="12"/>
        <v>#DIV/0!</v>
      </c>
      <c r="AG60" s="117" t="e">
        <f t="shared" si="13"/>
        <v>#DIV/0!</v>
      </c>
      <c r="AH60" s="117" t="e">
        <f t="shared" si="14"/>
        <v>#DIV/0!</v>
      </c>
      <c r="AI60" s="261" t="e">
        <f t="shared" si="15"/>
        <v>#DIV/0!</v>
      </c>
      <c r="AJ60" s="117" t="e">
        <f t="shared" si="16"/>
        <v>#DIV/0!</v>
      </c>
      <c r="AK60" s="117" t="e">
        <f t="shared" si="17"/>
        <v>#DIV/0!</v>
      </c>
      <c r="AL60" s="261" t="e">
        <f t="shared" si="18"/>
        <v>#DIV/0!</v>
      </c>
      <c r="AM60" s="117" t="e">
        <f t="shared" si="19"/>
        <v>#DIV/0!</v>
      </c>
      <c r="AN60" s="117" t="e">
        <f t="shared" si="20"/>
        <v>#DIV/0!</v>
      </c>
      <c r="AO60" s="261" t="e">
        <f t="shared" si="21"/>
        <v>#DIV/0!</v>
      </c>
      <c r="AP60" s="183"/>
    </row>
    <row r="61" spans="1:42" hidden="1">
      <c r="A61" s="182" t="s">
        <v>570</v>
      </c>
      <c r="B61" s="229" t="s">
        <v>553</v>
      </c>
      <c r="C61" s="214"/>
      <c r="D61" s="214"/>
      <c r="E61" s="214"/>
      <c r="F61" s="214"/>
      <c r="G61" s="180">
        <f>I61</f>
        <v>0</v>
      </c>
      <c r="H61" s="180">
        <f>I61</f>
        <v>0</v>
      </c>
      <c r="I61" s="214"/>
      <c r="J61" s="179"/>
      <c r="K61" s="180">
        <f>M61</f>
        <v>0</v>
      </c>
      <c r="L61" s="180">
        <f>M61</f>
        <v>0</v>
      </c>
      <c r="M61" s="214"/>
      <c r="N61" s="179">
        <f t="shared" si="23"/>
        <v>0</v>
      </c>
      <c r="O61" s="180">
        <f>Q61</f>
        <v>0</v>
      </c>
      <c r="P61" s="180">
        <f>Q61</f>
        <v>0</v>
      </c>
      <c r="Q61" s="214"/>
      <c r="R61" s="179">
        <f>Q61-D61</f>
        <v>0</v>
      </c>
      <c r="S61" s="180">
        <f>U61</f>
        <v>0</v>
      </c>
      <c r="T61" s="180">
        <f>U61</f>
        <v>0</v>
      </c>
      <c r="U61" s="214"/>
      <c r="V61" s="179">
        <f t="shared" si="25"/>
        <v>0</v>
      </c>
      <c r="W61" s="180">
        <f>Y61</f>
        <v>0</v>
      </c>
      <c r="X61" s="180">
        <f>Y61</f>
        <v>0</v>
      </c>
      <c r="Y61" s="214"/>
      <c r="Z61" s="179">
        <f t="shared" si="27"/>
        <v>0</v>
      </c>
      <c r="AA61" s="117" t="e">
        <f t="shared" si="7"/>
        <v>#DIV/0!</v>
      </c>
      <c r="AB61" s="117" t="e">
        <f t="shared" si="8"/>
        <v>#DIV/0!</v>
      </c>
      <c r="AC61" s="117" t="e">
        <f t="shared" si="9"/>
        <v>#DIV/0!</v>
      </c>
      <c r="AD61" s="117" t="e">
        <f t="shared" si="10"/>
        <v>#DIV/0!</v>
      </c>
      <c r="AE61" s="117" t="e">
        <f t="shared" si="11"/>
        <v>#DIV/0!</v>
      </c>
      <c r="AF61" s="117" t="e">
        <f t="shared" si="12"/>
        <v>#DIV/0!</v>
      </c>
      <c r="AG61" s="117" t="e">
        <f t="shared" si="13"/>
        <v>#DIV/0!</v>
      </c>
      <c r="AH61" s="117" t="e">
        <f t="shared" si="14"/>
        <v>#DIV/0!</v>
      </c>
      <c r="AI61" s="261" t="e">
        <f t="shared" si="15"/>
        <v>#DIV/0!</v>
      </c>
      <c r="AJ61" s="117" t="e">
        <f t="shared" si="16"/>
        <v>#DIV/0!</v>
      </c>
      <c r="AK61" s="117" t="e">
        <f t="shared" si="17"/>
        <v>#DIV/0!</v>
      </c>
      <c r="AL61" s="261" t="e">
        <f t="shared" si="18"/>
        <v>#DIV/0!</v>
      </c>
      <c r="AM61" s="117" t="e">
        <f t="shared" si="19"/>
        <v>#DIV/0!</v>
      </c>
      <c r="AN61" s="117" t="e">
        <f t="shared" si="20"/>
        <v>#DIV/0!</v>
      </c>
      <c r="AO61" s="261" t="e">
        <f t="shared" si="21"/>
        <v>#DIV/0!</v>
      </c>
      <c r="AP61" s="183"/>
    </row>
    <row r="62" spans="1:42" hidden="1">
      <c r="A62" s="182" t="s">
        <v>571</v>
      </c>
      <c r="B62" s="228" t="s">
        <v>555</v>
      </c>
      <c r="C62" s="179">
        <f t="shared" ref="C62:F62" si="60">C63*C64*12</f>
        <v>0</v>
      </c>
      <c r="D62" s="179">
        <f t="shared" si="60"/>
        <v>0</v>
      </c>
      <c r="E62" s="179">
        <f t="shared" si="60"/>
        <v>0</v>
      </c>
      <c r="F62" s="179">
        <f t="shared" si="60"/>
        <v>0</v>
      </c>
      <c r="G62" s="179">
        <f>G63*G64*6</f>
        <v>0</v>
      </c>
      <c r="H62" s="179">
        <f>H63*H64*6</f>
        <v>0</v>
      </c>
      <c r="I62" s="179">
        <f>I63*I64*12</f>
        <v>0</v>
      </c>
      <c r="J62" s="179"/>
      <c r="K62" s="179">
        <f>K63*K64*6</f>
        <v>0</v>
      </c>
      <c r="L62" s="179">
        <f>L63*L64*6</f>
        <v>0</v>
      </c>
      <c r="M62" s="179">
        <f>M63*M64*12</f>
        <v>0</v>
      </c>
      <c r="N62" s="179">
        <f t="shared" si="23"/>
        <v>0</v>
      </c>
      <c r="O62" s="179">
        <f>O63*O64*6</f>
        <v>0</v>
      </c>
      <c r="P62" s="179">
        <f>P63*P64*6</f>
        <v>0</v>
      </c>
      <c r="Q62" s="179">
        <f>Q63*Q64*12</f>
        <v>0</v>
      </c>
      <c r="R62" s="179"/>
      <c r="S62" s="179">
        <f>S63*S64*6</f>
        <v>0</v>
      </c>
      <c r="T62" s="179">
        <f>T63*T64*6</f>
        <v>0</v>
      </c>
      <c r="U62" s="179">
        <f>U63*U64*12</f>
        <v>0</v>
      </c>
      <c r="V62" s="179">
        <f t="shared" si="25"/>
        <v>0</v>
      </c>
      <c r="W62" s="179">
        <f>W63*W64*6</f>
        <v>0</v>
      </c>
      <c r="X62" s="179">
        <f>X63*X64*6</f>
        <v>0</v>
      </c>
      <c r="Y62" s="179">
        <f>Y63*Y64*12</f>
        <v>0</v>
      </c>
      <c r="Z62" s="179">
        <f t="shared" si="27"/>
        <v>0</v>
      </c>
      <c r="AA62" s="117" t="e">
        <f t="shared" si="7"/>
        <v>#DIV/0!</v>
      </c>
      <c r="AB62" s="117" t="e">
        <f t="shared" si="8"/>
        <v>#DIV/0!</v>
      </c>
      <c r="AC62" s="117" t="e">
        <f t="shared" si="9"/>
        <v>#DIV/0!</v>
      </c>
      <c r="AD62" s="117" t="e">
        <f t="shared" si="10"/>
        <v>#DIV/0!</v>
      </c>
      <c r="AE62" s="117" t="e">
        <f t="shared" si="11"/>
        <v>#DIV/0!</v>
      </c>
      <c r="AF62" s="117" t="e">
        <f t="shared" si="12"/>
        <v>#DIV/0!</v>
      </c>
      <c r="AG62" s="117" t="e">
        <f t="shared" si="13"/>
        <v>#DIV/0!</v>
      </c>
      <c r="AH62" s="117" t="e">
        <f t="shared" si="14"/>
        <v>#DIV/0!</v>
      </c>
      <c r="AI62" s="261" t="e">
        <f t="shared" si="15"/>
        <v>#DIV/0!</v>
      </c>
      <c r="AJ62" s="117" t="e">
        <f t="shared" si="16"/>
        <v>#DIV/0!</v>
      </c>
      <c r="AK62" s="117" t="e">
        <f t="shared" si="17"/>
        <v>#DIV/0!</v>
      </c>
      <c r="AL62" s="261" t="e">
        <f t="shared" si="18"/>
        <v>#DIV/0!</v>
      </c>
      <c r="AM62" s="117" t="e">
        <f t="shared" si="19"/>
        <v>#DIV/0!</v>
      </c>
      <c r="AN62" s="117" t="e">
        <f t="shared" si="20"/>
        <v>#DIV/0!</v>
      </c>
      <c r="AO62" s="261" t="e">
        <f t="shared" si="21"/>
        <v>#DIV/0!</v>
      </c>
      <c r="AP62" s="183"/>
    </row>
    <row r="63" spans="1:42" ht="15.75" hidden="1">
      <c r="A63" s="182" t="s">
        <v>572</v>
      </c>
      <c r="B63" s="229" t="s">
        <v>557</v>
      </c>
      <c r="C63" s="214"/>
      <c r="D63" s="214"/>
      <c r="E63" s="214"/>
      <c r="F63" s="214"/>
      <c r="G63" s="180">
        <f>C63</f>
        <v>0</v>
      </c>
      <c r="H63" s="214"/>
      <c r="I63" s="180">
        <f>(G63+H63)/2</f>
        <v>0</v>
      </c>
      <c r="J63" s="179"/>
      <c r="K63" s="180">
        <f>H63</f>
        <v>0</v>
      </c>
      <c r="L63" s="214"/>
      <c r="M63" s="180">
        <f>(K63+L63)/2</f>
        <v>0</v>
      </c>
      <c r="N63" s="179">
        <f t="shared" si="23"/>
        <v>0</v>
      </c>
      <c r="O63" s="180">
        <f>L63</f>
        <v>0</v>
      </c>
      <c r="P63" s="214"/>
      <c r="Q63" s="180">
        <f>(O63+P63)/2</f>
        <v>0</v>
      </c>
      <c r="R63" s="179">
        <f>Q63-D63</f>
        <v>0</v>
      </c>
      <c r="S63" s="180">
        <f>P63</f>
        <v>0</v>
      </c>
      <c r="T63" s="214"/>
      <c r="U63" s="180">
        <f>(S63+T63)/2</f>
        <v>0</v>
      </c>
      <c r="V63" s="179">
        <f t="shared" si="25"/>
        <v>0</v>
      </c>
      <c r="W63" s="180">
        <f>T63</f>
        <v>0</v>
      </c>
      <c r="X63" s="214"/>
      <c r="Y63" s="180">
        <f>(W63+X63)/2</f>
        <v>0</v>
      </c>
      <c r="Z63" s="179">
        <f t="shared" si="27"/>
        <v>0</v>
      </c>
      <c r="AA63" s="117" t="e">
        <f t="shared" si="7"/>
        <v>#DIV/0!</v>
      </c>
      <c r="AB63" s="117" t="e">
        <f t="shared" si="8"/>
        <v>#DIV/0!</v>
      </c>
      <c r="AC63" s="117" t="e">
        <f t="shared" si="9"/>
        <v>#DIV/0!</v>
      </c>
      <c r="AD63" s="117" t="e">
        <f t="shared" si="10"/>
        <v>#DIV/0!</v>
      </c>
      <c r="AE63" s="117" t="e">
        <f t="shared" si="11"/>
        <v>#DIV/0!</v>
      </c>
      <c r="AF63" s="117" t="e">
        <f t="shared" si="12"/>
        <v>#DIV/0!</v>
      </c>
      <c r="AG63" s="117" t="e">
        <f t="shared" si="13"/>
        <v>#DIV/0!</v>
      </c>
      <c r="AH63" s="117" t="e">
        <f t="shared" si="14"/>
        <v>#DIV/0!</v>
      </c>
      <c r="AI63" s="261" t="e">
        <f t="shared" si="15"/>
        <v>#DIV/0!</v>
      </c>
      <c r="AJ63" s="117" t="e">
        <f t="shared" si="16"/>
        <v>#DIV/0!</v>
      </c>
      <c r="AK63" s="117" t="e">
        <f t="shared" si="17"/>
        <v>#DIV/0!</v>
      </c>
      <c r="AL63" s="261" t="e">
        <f t="shared" si="18"/>
        <v>#DIV/0!</v>
      </c>
      <c r="AM63" s="117" t="e">
        <f t="shared" si="19"/>
        <v>#DIV/0!</v>
      </c>
      <c r="AN63" s="117" t="e">
        <f t="shared" si="20"/>
        <v>#DIV/0!</v>
      </c>
      <c r="AO63" s="261" t="e">
        <f t="shared" si="21"/>
        <v>#DIV/0!</v>
      </c>
      <c r="AP63" s="183"/>
    </row>
    <row r="64" spans="1:42" ht="15.75" hidden="1">
      <c r="A64" s="182" t="s">
        <v>573</v>
      </c>
      <c r="B64" s="229" t="s">
        <v>559</v>
      </c>
      <c r="C64" s="214"/>
      <c r="D64" s="214"/>
      <c r="E64" s="214"/>
      <c r="F64" s="214"/>
      <c r="G64" s="180">
        <f>I64</f>
        <v>0</v>
      </c>
      <c r="H64" s="180">
        <f>I64</f>
        <v>0</v>
      </c>
      <c r="I64" s="214"/>
      <c r="J64" s="179"/>
      <c r="K64" s="180">
        <f>M64</f>
        <v>0</v>
      </c>
      <c r="L64" s="180">
        <f>M64</f>
        <v>0</v>
      </c>
      <c r="M64" s="214"/>
      <c r="N64" s="179">
        <f t="shared" si="23"/>
        <v>0</v>
      </c>
      <c r="O64" s="180">
        <f>Q64</f>
        <v>0</v>
      </c>
      <c r="P64" s="180">
        <f>Q64</f>
        <v>0</v>
      </c>
      <c r="Q64" s="214"/>
      <c r="R64" s="179">
        <f>Q64-D64</f>
        <v>0</v>
      </c>
      <c r="S64" s="180">
        <f>U64</f>
        <v>0</v>
      </c>
      <c r="T64" s="180">
        <f>U64</f>
        <v>0</v>
      </c>
      <c r="U64" s="214"/>
      <c r="V64" s="179">
        <f t="shared" si="25"/>
        <v>0</v>
      </c>
      <c r="W64" s="180">
        <f>Y64</f>
        <v>0</v>
      </c>
      <c r="X64" s="180">
        <f>Y64</f>
        <v>0</v>
      </c>
      <c r="Y64" s="214"/>
      <c r="Z64" s="179">
        <f t="shared" si="27"/>
        <v>0</v>
      </c>
      <c r="AA64" s="117" t="e">
        <f t="shared" si="7"/>
        <v>#DIV/0!</v>
      </c>
      <c r="AB64" s="117" t="e">
        <f t="shared" si="8"/>
        <v>#DIV/0!</v>
      </c>
      <c r="AC64" s="117" t="e">
        <f t="shared" si="9"/>
        <v>#DIV/0!</v>
      </c>
      <c r="AD64" s="117" t="e">
        <f t="shared" si="10"/>
        <v>#DIV/0!</v>
      </c>
      <c r="AE64" s="117" t="e">
        <f t="shared" si="11"/>
        <v>#DIV/0!</v>
      </c>
      <c r="AF64" s="117" t="e">
        <f t="shared" si="12"/>
        <v>#DIV/0!</v>
      </c>
      <c r="AG64" s="117" t="e">
        <f t="shared" si="13"/>
        <v>#DIV/0!</v>
      </c>
      <c r="AH64" s="117" t="e">
        <f t="shared" si="14"/>
        <v>#DIV/0!</v>
      </c>
      <c r="AI64" s="261" t="e">
        <f t="shared" si="15"/>
        <v>#DIV/0!</v>
      </c>
      <c r="AJ64" s="117" t="e">
        <f t="shared" si="16"/>
        <v>#DIV/0!</v>
      </c>
      <c r="AK64" s="117" t="e">
        <f t="shared" si="17"/>
        <v>#DIV/0!</v>
      </c>
      <c r="AL64" s="261" t="e">
        <f t="shared" si="18"/>
        <v>#DIV/0!</v>
      </c>
      <c r="AM64" s="117" t="e">
        <f t="shared" si="19"/>
        <v>#DIV/0!</v>
      </c>
      <c r="AN64" s="117" t="e">
        <f t="shared" si="20"/>
        <v>#DIV/0!</v>
      </c>
      <c r="AO64" s="261" t="e">
        <f t="shared" si="21"/>
        <v>#DIV/0!</v>
      </c>
      <c r="AP64" s="183"/>
    </row>
    <row r="65" spans="1:42" hidden="1">
      <c r="A65" s="182" t="s">
        <v>567</v>
      </c>
      <c r="B65" s="227" t="s">
        <v>575</v>
      </c>
      <c r="C65" s="179">
        <f t="shared" ref="C65:I65" si="61">C66+C69</f>
        <v>0</v>
      </c>
      <c r="D65" s="179">
        <f t="shared" si="61"/>
        <v>0</v>
      </c>
      <c r="E65" s="179">
        <f t="shared" si="61"/>
        <v>0</v>
      </c>
      <c r="F65" s="179">
        <f t="shared" si="61"/>
        <v>0</v>
      </c>
      <c r="G65" s="179">
        <f t="shared" si="61"/>
        <v>0</v>
      </c>
      <c r="H65" s="179">
        <f t="shared" si="61"/>
        <v>0</v>
      </c>
      <c r="I65" s="179">
        <f t="shared" si="61"/>
        <v>0</v>
      </c>
      <c r="J65" s="179"/>
      <c r="K65" s="179">
        <f>K66+K69</f>
        <v>0</v>
      </c>
      <c r="L65" s="179">
        <f>L66+L69</f>
        <v>0</v>
      </c>
      <c r="M65" s="179">
        <f>M66+M69</f>
        <v>0</v>
      </c>
      <c r="N65" s="179">
        <f t="shared" si="23"/>
        <v>0</v>
      </c>
      <c r="O65" s="179">
        <f>O66+O69</f>
        <v>0</v>
      </c>
      <c r="P65" s="179">
        <f>P66+P69</f>
        <v>0</v>
      </c>
      <c r="Q65" s="179">
        <f>Q66+Q69</f>
        <v>0</v>
      </c>
      <c r="R65" s="179">
        <f>Q65-D65</f>
        <v>0</v>
      </c>
      <c r="S65" s="179">
        <f>S66+S69</f>
        <v>0</v>
      </c>
      <c r="T65" s="179">
        <f>T66+T69</f>
        <v>0</v>
      </c>
      <c r="U65" s="179">
        <f>U66+U69</f>
        <v>0</v>
      </c>
      <c r="V65" s="179">
        <f t="shared" si="25"/>
        <v>0</v>
      </c>
      <c r="W65" s="179">
        <f>W66+W69</f>
        <v>0</v>
      </c>
      <c r="X65" s="179">
        <f>X66+X69</f>
        <v>0</v>
      </c>
      <c r="Y65" s="179">
        <f>Y66+Y69</f>
        <v>0</v>
      </c>
      <c r="Z65" s="179">
        <f t="shared" si="27"/>
        <v>0</v>
      </c>
      <c r="AA65" s="117" t="e">
        <f t="shared" si="7"/>
        <v>#DIV/0!</v>
      </c>
      <c r="AB65" s="117" t="e">
        <f t="shared" si="8"/>
        <v>#DIV/0!</v>
      </c>
      <c r="AC65" s="117" t="e">
        <f t="shared" si="9"/>
        <v>#DIV/0!</v>
      </c>
      <c r="AD65" s="117" t="e">
        <f t="shared" si="10"/>
        <v>#DIV/0!</v>
      </c>
      <c r="AE65" s="117" t="e">
        <f t="shared" si="11"/>
        <v>#DIV/0!</v>
      </c>
      <c r="AF65" s="117" t="e">
        <f t="shared" si="12"/>
        <v>#DIV/0!</v>
      </c>
      <c r="AG65" s="117" t="e">
        <f t="shared" si="13"/>
        <v>#DIV/0!</v>
      </c>
      <c r="AH65" s="117" t="e">
        <f t="shared" si="14"/>
        <v>#DIV/0!</v>
      </c>
      <c r="AI65" s="261" t="e">
        <f t="shared" si="15"/>
        <v>#DIV/0!</v>
      </c>
      <c r="AJ65" s="117" t="e">
        <f t="shared" si="16"/>
        <v>#DIV/0!</v>
      </c>
      <c r="AK65" s="117" t="e">
        <f t="shared" si="17"/>
        <v>#DIV/0!</v>
      </c>
      <c r="AL65" s="261" t="e">
        <f t="shared" si="18"/>
        <v>#DIV/0!</v>
      </c>
      <c r="AM65" s="117" t="e">
        <f t="shared" si="19"/>
        <v>#DIV/0!</v>
      </c>
      <c r="AN65" s="117" t="e">
        <f t="shared" si="20"/>
        <v>#DIV/0!</v>
      </c>
      <c r="AO65" s="261" t="e">
        <f t="shared" si="21"/>
        <v>#DIV/0!</v>
      </c>
      <c r="AP65" s="183"/>
    </row>
    <row r="66" spans="1:42" s="234" customFormat="1" hidden="1">
      <c r="A66" s="233" t="s">
        <v>568</v>
      </c>
      <c r="B66" s="228" t="s">
        <v>549</v>
      </c>
      <c r="C66" s="213">
        <f t="shared" ref="C66:F66" si="62">C67*C68*12</f>
        <v>0</v>
      </c>
      <c r="D66" s="213">
        <f t="shared" si="62"/>
        <v>0</v>
      </c>
      <c r="E66" s="213">
        <f t="shared" si="62"/>
        <v>0</v>
      </c>
      <c r="F66" s="213">
        <f t="shared" si="62"/>
        <v>0</v>
      </c>
      <c r="G66" s="213">
        <f>G67*G68*6</f>
        <v>0</v>
      </c>
      <c r="H66" s="213">
        <f>H67*H68*6</f>
        <v>0</v>
      </c>
      <c r="I66" s="213">
        <f>I67*I68*12</f>
        <v>0</v>
      </c>
      <c r="J66" s="213"/>
      <c r="K66" s="213">
        <f>K67*K68*6</f>
        <v>0</v>
      </c>
      <c r="L66" s="213">
        <f>L67*L68*6</f>
        <v>0</v>
      </c>
      <c r="M66" s="213">
        <f>M67*M68*12</f>
        <v>0</v>
      </c>
      <c r="N66" s="179">
        <f t="shared" si="23"/>
        <v>0</v>
      </c>
      <c r="O66" s="213">
        <f>O67*O68*6</f>
        <v>0</v>
      </c>
      <c r="P66" s="213">
        <f>P67*P68*6</f>
        <v>0</v>
      </c>
      <c r="Q66" s="213">
        <f>Q67*Q68*12</f>
        <v>0</v>
      </c>
      <c r="R66" s="213"/>
      <c r="S66" s="213">
        <f>S67*S68*6</f>
        <v>0</v>
      </c>
      <c r="T66" s="213">
        <f>T67*T68*6</f>
        <v>0</v>
      </c>
      <c r="U66" s="213">
        <f>U67*U68*12</f>
        <v>0</v>
      </c>
      <c r="V66" s="179">
        <f t="shared" si="25"/>
        <v>0</v>
      </c>
      <c r="W66" s="213">
        <f>W67*W68*6</f>
        <v>0</v>
      </c>
      <c r="X66" s="213">
        <f>X67*X68*6</f>
        <v>0</v>
      </c>
      <c r="Y66" s="213">
        <f>Y67*Y68*12</f>
        <v>0</v>
      </c>
      <c r="Z66" s="179">
        <f t="shared" si="27"/>
        <v>0</v>
      </c>
      <c r="AA66" s="117" t="e">
        <f t="shared" si="7"/>
        <v>#DIV/0!</v>
      </c>
      <c r="AB66" s="117" t="e">
        <f t="shared" si="8"/>
        <v>#DIV/0!</v>
      </c>
      <c r="AC66" s="117" t="e">
        <f t="shared" si="9"/>
        <v>#DIV/0!</v>
      </c>
      <c r="AD66" s="117" t="e">
        <f t="shared" si="10"/>
        <v>#DIV/0!</v>
      </c>
      <c r="AE66" s="117" t="e">
        <f t="shared" si="11"/>
        <v>#DIV/0!</v>
      </c>
      <c r="AF66" s="117" t="e">
        <f t="shared" si="12"/>
        <v>#DIV/0!</v>
      </c>
      <c r="AG66" s="117" t="e">
        <f t="shared" si="13"/>
        <v>#DIV/0!</v>
      </c>
      <c r="AH66" s="117" t="e">
        <f t="shared" si="14"/>
        <v>#DIV/0!</v>
      </c>
      <c r="AI66" s="261" t="e">
        <f t="shared" si="15"/>
        <v>#DIV/0!</v>
      </c>
      <c r="AJ66" s="117" t="e">
        <f t="shared" si="16"/>
        <v>#DIV/0!</v>
      </c>
      <c r="AK66" s="117" t="e">
        <f t="shared" si="17"/>
        <v>#DIV/0!</v>
      </c>
      <c r="AL66" s="261" t="e">
        <f t="shared" si="18"/>
        <v>#DIV/0!</v>
      </c>
      <c r="AM66" s="117" t="e">
        <f t="shared" si="19"/>
        <v>#DIV/0!</v>
      </c>
      <c r="AN66" s="117" t="e">
        <f t="shared" si="20"/>
        <v>#DIV/0!</v>
      </c>
      <c r="AO66" s="261" t="e">
        <f t="shared" si="21"/>
        <v>#DIV/0!</v>
      </c>
      <c r="AP66" s="218"/>
    </row>
    <row r="67" spans="1:42" ht="15.75" hidden="1">
      <c r="A67" s="182" t="s">
        <v>569</v>
      </c>
      <c r="B67" s="229" t="s">
        <v>551</v>
      </c>
      <c r="C67" s="214"/>
      <c r="D67" s="214"/>
      <c r="E67" s="214"/>
      <c r="F67" s="214"/>
      <c r="G67" s="180">
        <f>C67</f>
        <v>0</v>
      </c>
      <c r="H67" s="214"/>
      <c r="I67" s="180">
        <f>(G67+H67)/2</f>
        <v>0</v>
      </c>
      <c r="J67" s="179"/>
      <c r="K67" s="180">
        <f>H67</f>
        <v>0</v>
      </c>
      <c r="L67" s="214"/>
      <c r="M67" s="180">
        <f>(K67+L67)/2</f>
        <v>0</v>
      </c>
      <c r="N67" s="179">
        <f t="shared" si="23"/>
        <v>0</v>
      </c>
      <c r="O67" s="180">
        <f>L67</f>
        <v>0</v>
      </c>
      <c r="P67" s="214"/>
      <c r="Q67" s="180">
        <f>(O67+P67)/2</f>
        <v>0</v>
      </c>
      <c r="R67" s="179">
        <f>Q67-D67</f>
        <v>0</v>
      </c>
      <c r="S67" s="180">
        <f>P67</f>
        <v>0</v>
      </c>
      <c r="T67" s="214"/>
      <c r="U67" s="180">
        <f>(S67+T67)/2</f>
        <v>0</v>
      </c>
      <c r="V67" s="179">
        <f t="shared" si="25"/>
        <v>0</v>
      </c>
      <c r="W67" s="180">
        <f>T67</f>
        <v>0</v>
      </c>
      <c r="X67" s="214"/>
      <c r="Y67" s="180">
        <f>(W67+X67)/2</f>
        <v>0</v>
      </c>
      <c r="Z67" s="179">
        <f t="shared" si="27"/>
        <v>0</v>
      </c>
      <c r="AA67" s="117" t="e">
        <f t="shared" si="7"/>
        <v>#DIV/0!</v>
      </c>
      <c r="AB67" s="117" t="e">
        <f t="shared" si="8"/>
        <v>#DIV/0!</v>
      </c>
      <c r="AC67" s="117" t="e">
        <f t="shared" si="9"/>
        <v>#DIV/0!</v>
      </c>
      <c r="AD67" s="117" t="e">
        <f t="shared" si="10"/>
        <v>#DIV/0!</v>
      </c>
      <c r="AE67" s="117" t="e">
        <f t="shared" si="11"/>
        <v>#DIV/0!</v>
      </c>
      <c r="AF67" s="117" t="e">
        <f t="shared" si="12"/>
        <v>#DIV/0!</v>
      </c>
      <c r="AG67" s="117" t="e">
        <f t="shared" si="13"/>
        <v>#DIV/0!</v>
      </c>
      <c r="AH67" s="117" t="e">
        <f t="shared" si="14"/>
        <v>#DIV/0!</v>
      </c>
      <c r="AI67" s="261" t="e">
        <f t="shared" si="15"/>
        <v>#DIV/0!</v>
      </c>
      <c r="AJ67" s="117" t="e">
        <f t="shared" si="16"/>
        <v>#DIV/0!</v>
      </c>
      <c r="AK67" s="117" t="e">
        <f t="shared" si="17"/>
        <v>#DIV/0!</v>
      </c>
      <c r="AL67" s="261" t="e">
        <f t="shared" si="18"/>
        <v>#DIV/0!</v>
      </c>
      <c r="AM67" s="117" t="e">
        <f t="shared" si="19"/>
        <v>#DIV/0!</v>
      </c>
      <c r="AN67" s="117" t="e">
        <f t="shared" si="20"/>
        <v>#DIV/0!</v>
      </c>
      <c r="AO67" s="261" t="e">
        <f t="shared" si="21"/>
        <v>#DIV/0!</v>
      </c>
      <c r="AP67" s="183"/>
    </row>
    <row r="68" spans="1:42" hidden="1">
      <c r="A68" s="182" t="s">
        <v>570</v>
      </c>
      <c r="B68" s="229" t="s">
        <v>553</v>
      </c>
      <c r="C68" s="214"/>
      <c r="D68" s="214"/>
      <c r="E68" s="214"/>
      <c r="F68" s="214"/>
      <c r="G68" s="180">
        <f>I68</f>
        <v>0</v>
      </c>
      <c r="H68" s="180">
        <f>I68</f>
        <v>0</v>
      </c>
      <c r="I68" s="180"/>
      <c r="J68" s="179"/>
      <c r="K68" s="180">
        <f>M68</f>
        <v>0</v>
      </c>
      <c r="L68" s="180">
        <f>M68</f>
        <v>0</v>
      </c>
      <c r="M68" s="214"/>
      <c r="N68" s="179">
        <f t="shared" si="23"/>
        <v>0</v>
      </c>
      <c r="O68" s="180">
        <f>Q68</f>
        <v>0</v>
      </c>
      <c r="P68" s="180">
        <f>Q68</f>
        <v>0</v>
      </c>
      <c r="Q68" s="214"/>
      <c r="R68" s="179">
        <f>Q68-D68</f>
        <v>0</v>
      </c>
      <c r="S68" s="180">
        <f>U68</f>
        <v>0</v>
      </c>
      <c r="T68" s="180">
        <f>U68</f>
        <v>0</v>
      </c>
      <c r="U68" s="214"/>
      <c r="V68" s="179">
        <f t="shared" si="25"/>
        <v>0</v>
      </c>
      <c r="W68" s="180">
        <f>Y68</f>
        <v>0</v>
      </c>
      <c r="X68" s="180">
        <f>Y68</f>
        <v>0</v>
      </c>
      <c r="Y68" s="214"/>
      <c r="Z68" s="179">
        <f t="shared" si="27"/>
        <v>0</v>
      </c>
      <c r="AA68" s="117" t="e">
        <f t="shared" si="7"/>
        <v>#DIV/0!</v>
      </c>
      <c r="AB68" s="117" t="e">
        <f t="shared" si="8"/>
        <v>#DIV/0!</v>
      </c>
      <c r="AC68" s="117" t="e">
        <f t="shared" si="9"/>
        <v>#DIV/0!</v>
      </c>
      <c r="AD68" s="117" t="e">
        <f t="shared" si="10"/>
        <v>#DIV/0!</v>
      </c>
      <c r="AE68" s="117" t="e">
        <f t="shared" si="11"/>
        <v>#DIV/0!</v>
      </c>
      <c r="AF68" s="117" t="e">
        <f t="shared" si="12"/>
        <v>#DIV/0!</v>
      </c>
      <c r="AG68" s="117" t="e">
        <f t="shared" si="13"/>
        <v>#DIV/0!</v>
      </c>
      <c r="AH68" s="117" t="e">
        <f t="shared" si="14"/>
        <v>#DIV/0!</v>
      </c>
      <c r="AI68" s="261" t="e">
        <f t="shared" si="15"/>
        <v>#DIV/0!</v>
      </c>
      <c r="AJ68" s="117" t="e">
        <f t="shared" si="16"/>
        <v>#DIV/0!</v>
      </c>
      <c r="AK68" s="117" t="e">
        <f t="shared" si="17"/>
        <v>#DIV/0!</v>
      </c>
      <c r="AL68" s="261" t="e">
        <f t="shared" si="18"/>
        <v>#DIV/0!</v>
      </c>
      <c r="AM68" s="117" t="e">
        <f t="shared" si="19"/>
        <v>#DIV/0!</v>
      </c>
      <c r="AN68" s="117" t="e">
        <f t="shared" si="20"/>
        <v>#DIV/0!</v>
      </c>
      <c r="AO68" s="261" t="e">
        <f t="shared" si="21"/>
        <v>#DIV/0!</v>
      </c>
      <c r="AP68" s="183"/>
    </row>
    <row r="69" spans="1:42" hidden="1">
      <c r="A69" s="182" t="s">
        <v>571</v>
      </c>
      <c r="B69" s="228" t="s">
        <v>555</v>
      </c>
      <c r="C69" s="179">
        <f t="shared" ref="C69:F69" si="63">C70*C71*12</f>
        <v>0</v>
      </c>
      <c r="D69" s="179">
        <f t="shared" si="63"/>
        <v>0</v>
      </c>
      <c r="E69" s="179">
        <f t="shared" si="63"/>
        <v>0</v>
      </c>
      <c r="F69" s="179">
        <f t="shared" si="63"/>
        <v>0</v>
      </c>
      <c r="G69" s="179">
        <f>G70*G71*6</f>
        <v>0</v>
      </c>
      <c r="H69" s="179">
        <f>H70*H71*6</f>
        <v>0</v>
      </c>
      <c r="I69" s="179">
        <f>I70*I71*12</f>
        <v>0</v>
      </c>
      <c r="J69" s="179"/>
      <c r="K69" s="179">
        <f>K70*K71*6</f>
        <v>0</v>
      </c>
      <c r="L69" s="179">
        <f>L70*L71*6</f>
        <v>0</v>
      </c>
      <c r="M69" s="179">
        <f>M70*M71*12</f>
        <v>0</v>
      </c>
      <c r="N69" s="179">
        <f t="shared" si="23"/>
        <v>0</v>
      </c>
      <c r="O69" s="179">
        <f>O70*O71*6</f>
        <v>0</v>
      </c>
      <c r="P69" s="179">
        <f>P70*P71*6</f>
        <v>0</v>
      </c>
      <c r="Q69" s="179">
        <f>Q70*Q71*12</f>
        <v>0</v>
      </c>
      <c r="R69" s="179"/>
      <c r="S69" s="179">
        <f>S70*S71*6</f>
        <v>0</v>
      </c>
      <c r="T69" s="179">
        <f>T70*T71*6</f>
        <v>0</v>
      </c>
      <c r="U69" s="179">
        <f>U70*U71*12</f>
        <v>0</v>
      </c>
      <c r="V69" s="179">
        <f t="shared" si="25"/>
        <v>0</v>
      </c>
      <c r="W69" s="179">
        <f>W70*W71*6</f>
        <v>0</v>
      </c>
      <c r="X69" s="179">
        <f>X70*X71*6</f>
        <v>0</v>
      </c>
      <c r="Y69" s="179">
        <f>Y70*Y71*12</f>
        <v>0</v>
      </c>
      <c r="Z69" s="179">
        <f t="shared" si="27"/>
        <v>0</v>
      </c>
      <c r="AA69" s="117" t="e">
        <f t="shared" si="7"/>
        <v>#DIV/0!</v>
      </c>
      <c r="AB69" s="117" t="e">
        <f t="shared" si="8"/>
        <v>#DIV/0!</v>
      </c>
      <c r="AC69" s="117" t="e">
        <f t="shared" si="9"/>
        <v>#DIV/0!</v>
      </c>
      <c r="AD69" s="117" t="e">
        <f t="shared" si="10"/>
        <v>#DIV/0!</v>
      </c>
      <c r="AE69" s="117" t="e">
        <f t="shared" si="11"/>
        <v>#DIV/0!</v>
      </c>
      <c r="AF69" s="117" t="e">
        <f t="shared" si="12"/>
        <v>#DIV/0!</v>
      </c>
      <c r="AG69" s="117" t="e">
        <f t="shared" si="13"/>
        <v>#DIV/0!</v>
      </c>
      <c r="AH69" s="117" t="e">
        <f t="shared" si="14"/>
        <v>#DIV/0!</v>
      </c>
      <c r="AI69" s="261" t="e">
        <f t="shared" si="15"/>
        <v>#DIV/0!</v>
      </c>
      <c r="AJ69" s="117" t="e">
        <f t="shared" si="16"/>
        <v>#DIV/0!</v>
      </c>
      <c r="AK69" s="117" t="e">
        <f t="shared" si="17"/>
        <v>#DIV/0!</v>
      </c>
      <c r="AL69" s="261" t="e">
        <f t="shared" si="18"/>
        <v>#DIV/0!</v>
      </c>
      <c r="AM69" s="117" t="e">
        <f t="shared" si="19"/>
        <v>#DIV/0!</v>
      </c>
      <c r="AN69" s="117" t="e">
        <f t="shared" si="20"/>
        <v>#DIV/0!</v>
      </c>
      <c r="AO69" s="261" t="e">
        <f t="shared" si="21"/>
        <v>#DIV/0!</v>
      </c>
      <c r="AP69" s="183"/>
    </row>
    <row r="70" spans="1:42" ht="15.75" hidden="1">
      <c r="A70" s="182" t="s">
        <v>572</v>
      </c>
      <c r="B70" s="229" t="s">
        <v>557</v>
      </c>
      <c r="C70" s="214"/>
      <c r="D70" s="214"/>
      <c r="E70" s="214"/>
      <c r="F70" s="214"/>
      <c r="G70" s="180">
        <f>C70</f>
        <v>0</v>
      </c>
      <c r="H70" s="214"/>
      <c r="I70" s="180">
        <f>(G70+H70)/2</f>
        <v>0</v>
      </c>
      <c r="J70" s="179"/>
      <c r="K70" s="180">
        <f>H70</f>
        <v>0</v>
      </c>
      <c r="L70" s="214"/>
      <c r="M70" s="180">
        <f>(K70+L70)/2</f>
        <v>0</v>
      </c>
      <c r="N70" s="179">
        <f t="shared" si="23"/>
        <v>0</v>
      </c>
      <c r="O70" s="180">
        <f>L70</f>
        <v>0</v>
      </c>
      <c r="P70" s="214"/>
      <c r="Q70" s="180">
        <f>(O70+P70)/2</f>
        <v>0</v>
      </c>
      <c r="R70" s="179">
        <f>Q70-D70</f>
        <v>0</v>
      </c>
      <c r="S70" s="180">
        <f>P70</f>
        <v>0</v>
      </c>
      <c r="T70" s="214"/>
      <c r="U70" s="180">
        <f>(S70+T70)/2</f>
        <v>0</v>
      </c>
      <c r="V70" s="179">
        <f t="shared" si="25"/>
        <v>0</v>
      </c>
      <c r="W70" s="180">
        <f>T70</f>
        <v>0</v>
      </c>
      <c r="X70" s="214"/>
      <c r="Y70" s="180">
        <f>(W70+X70)/2</f>
        <v>0</v>
      </c>
      <c r="Z70" s="179">
        <f t="shared" si="27"/>
        <v>0</v>
      </c>
      <c r="AA70" s="117" t="e">
        <f t="shared" si="7"/>
        <v>#DIV/0!</v>
      </c>
      <c r="AB70" s="117" t="e">
        <f t="shared" si="8"/>
        <v>#DIV/0!</v>
      </c>
      <c r="AC70" s="117" t="e">
        <f t="shared" si="9"/>
        <v>#DIV/0!</v>
      </c>
      <c r="AD70" s="117" t="e">
        <f t="shared" si="10"/>
        <v>#DIV/0!</v>
      </c>
      <c r="AE70" s="117" t="e">
        <f t="shared" si="11"/>
        <v>#DIV/0!</v>
      </c>
      <c r="AF70" s="117" t="e">
        <f t="shared" si="12"/>
        <v>#DIV/0!</v>
      </c>
      <c r="AG70" s="117" t="e">
        <f t="shared" si="13"/>
        <v>#DIV/0!</v>
      </c>
      <c r="AH70" s="117" t="e">
        <f t="shared" si="14"/>
        <v>#DIV/0!</v>
      </c>
      <c r="AI70" s="261" t="e">
        <f t="shared" si="15"/>
        <v>#DIV/0!</v>
      </c>
      <c r="AJ70" s="117" t="e">
        <f t="shared" si="16"/>
        <v>#DIV/0!</v>
      </c>
      <c r="AK70" s="117" t="e">
        <f t="shared" si="17"/>
        <v>#DIV/0!</v>
      </c>
      <c r="AL70" s="261" t="e">
        <f t="shared" si="18"/>
        <v>#DIV/0!</v>
      </c>
      <c r="AM70" s="117" t="e">
        <f t="shared" si="19"/>
        <v>#DIV/0!</v>
      </c>
      <c r="AN70" s="117" t="e">
        <f t="shared" si="20"/>
        <v>#DIV/0!</v>
      </c>
      <c r="AO70" s="261" t="e">
        <f t="shared" si="21"/>
        <v>#DIV/0!</v>
      </c>
      <c r="AP70" s="183"/>
    </row>
    <row r="71" spans="1:42" ht="15.75" hidden="1">
      <c r="A71" s="182" t="s">
        <v>573</v>
      </c>
      <c r="B71" s="229" t="s">
        <v>559</v>
      </c>
      <c r="C71" s="214"/>
      <c r="D71" s="214"/>
      <c r="E71" s="214"/>
      <c r="F71" s="214"/>
      <c r="G71" s="180">
        <f>I71</f>
        <v>0</v>
      </c>
      <c r="H71" s="180">
        <f>I71</f>
        <v>0</v>
      </c>
      <c r="I71" s="214"/>
      <c r="J71" s="179"/>
      <c r="K71" s="180">
        <f>M71</f>
        <v>0</v>
      </c>
      <c r="L71" s="180">
        <f>M71</f>
        <v>0</v>
      </c>
      <c r="M71" s="214"/>
      <c r="N71" s="179">
        <f t="shared" si="23"/>
        <v>0</v>
      </c>
      <c r="O71" s="180">
        <f>Q71</f>
        <v>0</v>
      </c>
      <c r="P71" s="180">
        <f>Q71</f>
        <v>0</v>
      </c>
      <c r="Q71" s="214"/>
      <c r="R71" s="179">
        <f>Q71-D71</f>
        <v>0</v>
      </c>
      <c r="S71" s="180">
        <f>U71</f>
        <v>0</v>
      </c>
      <c r="T71" s="180">
        <f>U71</f>
        <v>0</v>
      </c>
      <c r="U71" s="214"/>
      <c r="V71" s="179">
        <f t="shared" si="25"/>
        <v>0</v>
      </c>
      <c r="W71" s="180">
        <f>Y71</f>
        <v>0</v>
      </c>
      <c r="X71" s="180">
        <f>Y71</f>
        <v>0</v>
      </c>
      <c r="Y71" s="214"/>
      <c r="Z71" s="179">
        <f t="shared" si="27"/>
        <v>0</v>
      </c>
      <c r="AA71" s="117" t="e">
        <f t="shared" si="7"/>
        <v>#DIV/0!</v>
      </c>
      <c r="AB71" s="117" t="e">
        <f t="shared" si="8"/>
        <v>#DIV/0!</v>
      </c>
      <c r="AC71" s="117" t="e">
        <f t="shared" si="9"/>
        <v>#DIV/0!</v>
      </c>
      <c r="AD71" s="117" t="e">
        <f t="shared" si="10"/>
        <v>#DIV/0!</v>
      </c>
      <c r="AE71" s="117" t="e">
        <f t="shared" si="11"/>
        <v>#DIV/0!</v>
      </c>
      <c r="AF71" s="117" t="e">
        <f t="shared" si="12"/>
        <v>#DIV/0!</v>
      </c>
      <c r="AG71" s="117" t="e">
        <f t="shared" si="13"/>
        <v>#DIV/0!</v>
      </c>
      <c r="AH71" s="117" t="e">
        <f t="shared" si="14"/>
        <v>#DIV/0!</v>
      </c>
      <c r="AI71" s="261" t="e">
        <f t="shared" si="15"/>
        <v>#DIV/0!</v>
      </c>
      <c r="AJ71" s="117" t="e">
        <f t="shared" si="16"/>
        <v>#DIV/0!</v>
      </c>
      <c r="AK71" s="117" t="e">
        <f t="shared" si="17"/>
        <v>#DIV/0!</v>
      </c>
      <c r="AL71" s="261" t="e">
        <f t="shared" si="18"/>
        <v>#DIV/0!</v>
      </c>
      <c r="AM71" s="117" t="e">
        <f t="shared" si="19"/>
        <v>#DIV/0!</v>
      </c>
      <c r="AN71" s="117" t="e">
        <f t="shared" si="20"/>
        <v>#DIV/0!</v>
      </c>
      <c r="AO71" s="261" t="e">
        <f t="shared" si="21"/>
        <v>#DIV/0!</v>
      </c>
      <c r="AP71" s="183"/>
    </row>
    <row r="72" spans="1:42" hidden="1">
      <c r="A72" s="182" t="s">
        <v>567</v>
      </c>
      <c r="B72" s="227" t="s">
        <v>576</v>
      </c>
      <c r="C72" s="179">
        <f t="shared" ref="C72:I72" si="64">C73+C76</f>
        <v>0</v>
      </c>
      <c r="D72" s="179">
        <f t="shared" si="64"/>
        <v>0</v>
      </c>
      <c r="E72" s="179">
        <f t="shared" si="64"/>
        <v>0</v>
      </c>
      <c r="F72" s="179">
        <f t="shared" si="64"/>
        <v>0</v>
      </c>
      <c r="G72" s="179">
        <f t="shared" si="64"/>
        <v>0</v>
      </c>
      <c r="H72" s="179">
        <f t="shared" si="64"/>
        <v>0</v>
      </c>
      <c r="I72" s="179">
        <f t="shared" si="64"/>
        <v>0</v>
      </c>
      <c r="J72" s="179"/>
      <c r="K72" s="179">
        <f>K73+K76</f>
        <v>0</v>
      </c>
      <c r="L72" s="179">
        <f>L73+L76</f>
        <v>0</v>
      </c>
      <c r="M72" s="179">
        <f>M73+M76</f>
        <v>0</v>
      </c>
      <c r="N72" s="179">
        <f t="shared" si="23"/>
        <v>0</v>
      </c>
      <c r="O72" s="179">
        <f>O73+O76</f>
        <v>0</v>
      </c>
      <c r="P72" s="179">
        <f>P73+P76</f>
        <v>0</v>
      </c>
      <c r="Q72" s="179">
        <f>Q73+Q76</f>
        <v>0</v>
      </c>
      <c r="R72" s="179">
        <f>Q72-D72</f>
        <v>0</v>
      </c>
      <c r="S72" s="179">
        <f>S73+S76</f>
        <v>0</v>
      </c>
      <c r="T72" s="179">
        <f>T73+T76</f>
        <v>0</v>
      </c>
      <c r="U72" s="179">
        <f>U73+U76</f>
        <v>0</v>
      </c>
      <c r="V72" s="179">
        <f t="shared" si="25"/>
        <v>0</v>
      </c>
      <c r="W72" s="179">
        <f>W73+W76</f>
        <v>0</v>
      </c>
      <c r="X72" s="179">
        <f>X73+X76</f>
        <v>0</v>
      </c>
      <c r="Y72" s="179">
        <f>Y73+Y76</f>
        <v>0</v>
      </c>
      <c r="Z72" s="179">
        <f t="shared" si="27"/>
        <v>0</v>
      </c>
      <c r="AA72" s="117" t="e">
        <f t="shared" ref="AA72:AA99" si="65">G72/E72</f>
        <v>#DIV/0!</v>
      </c>
      <c r="AB72" s="117" t="e">
        <f t="shared" ref="AB72:AB99" si="66">H72/E72</f>
        <v>#DIV/0!</v>
      </c>
      <c r="AC72" s="117" t="e">
        <f t="shared" ref="AC72:AC99" si="67">I72/E72</f>
        <v>#DIV/0!</v>
      </c>
      <c r="AD72" s="117" t="e">
        <f t="shared" ref="AD72:AD99" si="68">K72/I72</f>
        <v>#DIV/0!</v>
      </c>
      <c r="AE72" s="117" t="e">
        <f t="shared" ref="AE72:AE99" si="69">L72/I72</f>
        <v>#DIV/0!</v>
      </c>
      <c r="AF72" s="117" t="e">
        <f t="shared" ref="AF72:AF99" si="70">M72/I72</f>
        <v>#DIV/0!</v>
      </c>
      <c r="AG72" s="117" t="e">
        <f t="shared" ref="AG72:AG99" si="71">O72/M72</f>
        <v>#DIV/0!</v>
      </c>
      <c r="AH72" s="117" t="e">
        <f t="shared" ref="AH72:AH99" si="72">P72/M72</f>
        <v>#DIV/0!</v>
      </c>
      <c r="AI72" s="261" t="e">
        <f t="shared" ref="AI72:AI99" si="73">Q72/M72</f>
        <v>#DIV/0!</v>
      </c>
      <c r="AJ72" s="117" t="e">
        <f t="shared" ref="AJ72:AJ99" si="74">S72/Q72</f>
        <v>#DIV/0!</v>
      </c>
      <c r="AK72" s="117" t="e">
        <f t="shared" ref="AK72:AK99" si="75">T72/Q72</f>
        <v>#DIV/0!</v>
      </c>
      <c r="AL72" s="261" t="e">
        <f t="shared" ref="AL72:AL99" si="76">U72/Q72</f>
        <v>#DIV/0!</v>
      </c>
      <c r="AM72" s="117" t="e">
        <f t="shared" ref="AM72:AM99" si="77">W72/U72</f>
        <v>#DIV/0!</v>
      </c>
      <c r="AN72" s="117" t="e">
        <f t="shared" ref="AN72:AN99" si="78">X72/U72</f>
        <v>#DIV/0!</v>
      </c>
      <c r="AO72" s="261" t="e">
        <f t="shared" ref="AO72:AO99" si="79">Y72/U72</f>
        <v>#DIV/0!</v>
      </c>
      <c r="AP72" s="183"/>
    </row>
    <row r="73" spans="1:42" s="234" customFormat="1" hidden="1">
      <c r="A73" s="233" t="s">
        <v>568</v>
      </c>
      <c r="B73" s="228" t="s">
        <v>549</v>
      </c>
      <c r="C73" s="213">
        <f t="shared" ref="C73:F73" si="80">C74*C75*12</f>
        <v>0</v>
      </c>
      <c r="D73" s="213">
        <f t="shared" si="80"/>
        <v>0</v>
      </c>
      <c r="E73" s="213">
        <f t="shared" si="80"/>
        <v>0</v>
      </c>
      <c r="F73" s="213">
        <f t="shared" si="80"/>
        <v>0</v>
      </c>
      <c r="G73" s="213">
        <f>G74*G75*6</f>
        <v>0</v>
      </c>
      <c r="H73" s="213">
        <f>H74*H75*6</f>
        <v>0</v>
      </c>
      <c r="I73" s="213">
        <f>I74*I75*12</f>
        <v>0</v>
      </c>
      <c r="J73" s="213"/>
      <c r="K73" s="213">
        <f>K74*K75*6</f>
        <v>0</v>
      </c>
      <c r="L73" s="213">
        <f>L74*L75*6</f>
        <v>0</v>
      </c>
      <c r="M73" s="213">
        <f>M74*M75*12</f>
        <v>0</v>
      </c>
      <c r="N73" s="179">
        <f t="shared" ref="N73:N99" si="81">M73-F73</f>
        <v>0</v>
      </c>
      <c r="O73" s="213">
        <f>O74*O75*6</f>
        <v>0</v>
      </c>
      <c r="P73" s="213">
        <f>P74*P75*6</f>
        <v>0</v>
      </c>
      <c r="Q73" s="213">
        <f>Q74*Q75*12</f>
        <v>0</v>
      </c>
      <c r="R73" s="213"/>
      <c r="S73" s="213">
        <f>S74*S75*6</f>
        <v>0</v>
      </c>
      <c r="T73" s="213">
        <f>T74*T75*6</f>
        <v>0</v>
      </c>
      <c r="U73" s="213">
        <f>U74*U75*12</f>
        <v>0</v>
      </c>
      <c r="V73" s="179">
        <f t="shared" ref="V73:V99" si="82">U73-F73</f>
        <v>0</v>
      </c>
      <c r="W73" s="213">
        <f>W74*W75*6</f>
        <v>0</v>
      </c>
      <c r="X73" s="213">
        <f>X74*X75*6</f>
        <v>0</v>
      </c>
      <c r="Y73" s="213">
        <f>Y74*Y75*12</f>
        <v>0</v>
      </c>
      <c r="Z73" s="179">
        <f t="shared" ref="Z73:Z99" si="83">Y73-F73</f>
        <v>0</v>
      </c>
      <c r="AA73" s="117" t="e">
        <f t="shared" si="65"/>
        <v>#DIV/0!</v>
      </c>
      <c r="AB73" s="117" t="e">
        <f t="shared" si="66"/>
        <v>#DIV/0!</v>
      </c>
      <c r="AC73" s="117" t="e">
        <f t="shared" si="67"/>
        <v>#DIV/0!</v>
      </c>
      <c r="AD73" s="117" t="e">
        <f t="shared" si="68"/>
        <v>#DIV/0!</v>
      </c>
      <c r="AE73" s="117" t="e">
        <f t="shared" si="69"/>
        <v>#DIV/0!</v>
      </c>
      <c r="AF73" s="117" t="e">
        <f t="shared" si="70"/>
        <v>#DIV/0!</v>
      </c>
      <c r="AG73" s="117" t="e">
        <f t="shared" si="71"/>
        <v>#DIV/0!</v>
      </c>
      <c r="AH73" s="117" t="e">
        <f t="shared" si="72"/>
        <v>#DIV/0!</v>
      </c>
      <c r="AI73" s="261" t="e">
        <f t="shared" si="73"/>
        <v>#DIV/0!</v>
      </c>
      <c r="AJ73" s="117" t="e">
        <f t="shared" si="74"/>
        <v>#DIV/0!</v>
      </c>
      <c r="AK73" s="117" t="e">
        <f t="shared" si="75"/>
        <v>#DIV/0!</v>
      </c>
      <c r="AL73" s="261" t="e">
        <f t="shared" si="76"/>
        <v>#DIV/0!</v>
      </c>
      <c r="AM73" s="117" t="e">
        <f t="shared" si="77"/>
        <v>#DIV/0!</v>
      </c>
      <c r="AN73" s="117" t="e">
        <f t="shared" si="78"/>
        <v>#DIV/0!</v>
      </c>
      <c r="AO73" s="261" t="e">
        <f t="shared" si="79"/>
        <v>#DIV/0!</v>
      </c>
      <c r="AP73" s="218"/>
    </row>
    <row r="74" spans="1:42" ht="15.75" hidden="1">
      <c r="A74" s="182" t="s">
        <v>569</v>
      </c>
      <c r="B74" s="229" t="s">
        <v>551</v>
      </c>
      <c r="C74" s="214"/>
      <c r="D74" s="214"/>
      <c r="E74" s="214"/>
      <c r="F74" s="214"/>
      <c r="G74" s="180">
        <f>C74</f>
        <v>0</v>
      </c>
      <c r="H74" s="214"/>
      <c r="I74" s="180">
        <f>(G74+H74)/2</f>
        <v>0</v>
      </c>
      <c r="J74" s="179"/>
      <c r="K74" s="180">
        <f>H74</f>
        <v>0</v>
      </c>
      <c r="L74" s="214"/>
      <c r="M74" s="180">
        <f>(K74+L74)/2</f>
        <v>0</v>
      </c>
      <c r="N74" s="179">
        <f t="shared" si="81"/>
        <v>0</v>
      </c>
      <c r="O74" s="180">
        <f>L74</f>
        <v>0</v>
      </c>
      <c r="P74" s="214"/>
      <c r="Q74" s="180">
        <f>(O74+P74)/2</f>
        <v>0</v>
      </c>
      <c r="R74" s="179">
        <f>Q74-D74</f>
        <v>0</v>
      </c>
      <c r="S74" s="180">
        <f>P74</f>
        <v>0</v>
      </c>
      <c r="T74" s="214"/>
      <c r="U74" s="180">
        <f>(S74+T74)/2</f>
        <v>0</v>
      </c>
      <c r="V74" s="179">
        <f t="shared" si="82"/>
        <v>0</v>
      </c>
      <c r="W74" s="180">
        <f>T74</f>
        <v>0</v>
      </c>
      <c r="X74" s="214"/>
      <c r="Y74" s="180">
        <f>(W74+X74)/2</f>
        <v>0</v>
      </c>
      <c r="Z74" s="179">
        <f t="shared" si="83"/>
        <v>0</v>
      </c>
      <c r="AA74" s="117" t="e">
        <f t="shared" si="65"/>
        <v>#DIV/0!</v>
      </c>
      <c r="AB74" s="117" t="e">
        <f t="shared" si="66"/>
        <v>#DIV/0!</v>
      </c>
      <c r="AC74" s="117" t="e">
        <f t="shared" si="67"/>
        <v>#DIV/0!</v>
      </c>
      <c r="AD74" s="117" t="e">
        <f t="shared" si="68"/>
        <v>#DIV/0!</v>
      </c>
      <c r="AE74" s="117" t="e">
        <f t="shared" si="69"/>
        <v>#DIV/0!</v>
      </c>
      <c r="AF74" s="117" t="e">
        <f t="shared" si="70"/>
        <v>#DIV/0!</v>
      </c>
      <c r="AG74" s="117" t="e">
        <f t="shared" si="71"/>
        <v>#DIV/0!</v>
      </c>
      <c r="AH74" s="117" t="e">
        <f t="shared" si="72"/>
        <v>#DIV/0!</v>
      </c>
      <c r="AI74" s="261" t="e">
        <f t="shared" si="73"/>
        <v>#DIV/0!</v>
      </c>
      <c r="AJ74" s="117" t="e">
        <f t="shared" si="74"/>
        <v>#DIV/0!</v>
      </c>
      <c r="AK74" s="117" t="e">
        <f t="shared" si="75"/>
        <v>#DIV/0!</v>
      </c>
      <c r="AL74" s="261" t="e">
        <f t="shared" si="76"/>
        <v>#DIV/0!</v>
      </c>
      <c r="AM74" s="117" t="e">
        <f t="shared" si="77"/>
        <v>#DIV/0!</v>
      </c>
      <c r="AN74" s="117" t="e">
        <f t="shared" si="78"/>
        <v>#DIV/0!</v>
      </c>
      <c r="AO74" s="261" t="e">
        <f t="shared" si="79"/>
        <v>#DIV/0!</v>
      </c>
      <c r="AP74" s="183"/>
    </row>
    <row r="75" spans="1:42" hidden="1">
      <c r="A75" s="182" t="s">
        <v>570</v>
      </c>
      <c r="B75" s="229" t="s">
        <v>553</v>
      </c>
      <c r="C75" s="214"/>
      <c r="D75" s="214"/>
      <c r="E75" s="214"/>
      <c r="F75" s="214"/>
      <c r="G75" s="180">
        <f>I75</f>
        <v>0</v>
      </c>
      <c r="H75" s="180">
        <f>I75</f>
        <v>0</v>
      </c>
      <c r="I75" s="214"/>
      <c r="J75" s="179"/>
      <c r="K75" s="180">
        <f>M75</f>
        <v>0</v>
      </c>
      <c r="L75" s="180">
        <f>M75</f>
        <v>0</v>
      </c>
      <c r="M75" s="214"/>
      <c r="N75" s="179">
        <f t="shared" si="81"/>
        <v>0</v>
      </c>
      <c r="O75" s="180">
        <f>Q75</f>
        <v>0</v>
      </c>
      <c r="P75" s="180">
        <f>Q75</f>
        <v>0</v>
      </c>
      <c r="Q75" s="214"/>
      <c r="R75" s="179">
        <f>Q75-D75</f>
        <v>0</v>
      </c>
      <c r="S75" s="180">
        <f>U75</f>
        <v>0</v>
      </c>
      <c r="T75" s="180">
        <f>U75</f>
        <v>0</v>
      </c>
      <c r="U75" s="214"/>
      <c r="V75" s="179">
        <f t="shared" si="82"/>
        <v>0</v>
      </c>
      <c r="W75" s="180">
        <f>Y75</f>
        <v>0</v>
      </c>
      <c r="X75" s="180">
        <f>Y75</f>
        <v>0</v>
      </c>
      <c r="Y75" s="214"/>
      <c r="Z75" s="179">
        <f t="shared" si="83"/>
        <v>0</v>
      </c>
      <c r="AA75" s="117" t="e">
        <f t="shared" si="65"/>
        <v>#DIV/0!</v>
      </c>
      <c r="AB75" s="117" t="e">
        <f t="shared" si="66"/>
        <v>#DIV/0!</v>
      </c>
      <c r="AC75" s="117" t="e">
        <f t="shared" si="67"/>
        <v>#DIV/0!</v>
      </c>
      <c r="AD75" s="117" t="e">
        <f t="shared" si="68"/>
        <v>#DIV/0!</v>
      </c>
      <c r="AE75" s="117" t="e">
        <f t="shared" si="69"/>
        <v>#DIV/0!</v>
      </c>
      <c r="AF75" s="117" t="e">
        <f t="shared" si="70"/>
        <v>#DIV/0!</v>
      </c>
      <c r="AG75" s="117" t="e">
        <f t="shared" si="71"/>
        <v>#DIV/0!</v>
      </c>
      <c r="AH75" s="117" t="e">
        <f t="shared" si="72"/>
        <v>#DIV/0!</v>
      </c>
      <c r="AI75" s="261" t="e">
        <f t="shared" si="73"/>
        <v>#DIV/0!</v>
      </c>
      <c r="AJ75" s="117" t="e">
        <f t="shared" si="74"/>
        <v>#DIV/0!</v>
      </c>
      <c r="AK75" s="117" t="e">
        <f t="shared" si="75"/>
        <v>#DIV/0!</v>
      </c>
      <c r="AL75" s="261" t="e">
        <f t="shared" si="76"/>
        <v>#DIV/0!</v>
      </c>
      <c r="AM75" s="117" t="e">
        <f t="shared" si="77"/>
        <v>#DIV/0!</v>
      </c>
      <c r="AN75" s="117" t="e">
        <f t="shared" si="78"/>
        <v>#DIV/0!</v>
      </c>
      <c r="AO75" s="261" t="e">
        <f t="shared" si="79"/>
        <v>#DIV/0!</v>
      </c>
      <c r="AP75" s="183"/>
    </row>
    <row r="76" spans="1:42" hidden="1">
      <c r="A76" s="182" t="s">
        <v>571</v>
      </c>
      <c r="B76" s="228" t="s">
        <v>555</v>
      </c>
      <c r="C76" s="179">
        <f t="shared" ref="C76:F76" si="84">C77*C78*12</f>
        <v>0</v>
      </c>
      <c r="D76" s="179">
        <f t="shared" si="84"/>
        <v>0</v>
      </c>
      <c r="E76" s="179">
        <f t="shared" si="84"/>
        <v>0</v>
      </c>
      <c r="F76" s="179">
        <f t="shared" si="84"/>
        <v>0</v>
      </c>
      <c r="G76" s="179">
        <f>G77*G78*6</f>
        <v>0</v>
      </c>
      <c r="H76" s="179">
        <f>H77*H78*6</f>
        <v>0</v>
      </c>
      <c r="I76" s="179">
        <f>I77*I78*12</f>
        <v>0</v>
      </c>
      <c r="J76" s="179"/>
      <c r="K76" s="179">
        <f>K77*K78*6</f>
        <v>0</v>
      </c>
      <c r="L76" s="179">
        <f>L77*L78*6</f>
        <v>0</v>
      </c>
      <c r="M76" s="179">
        <f>M77*M78*12</f>
        <v>0</v>
      </c>
      <c r="N76" s="179">
        <f t="shared" si="81"/>
        <v>0</v>
      </c>
      <c r="O76" s="179">
        <f>O77*O78*6</f>
        <v>0</v>
      </c>
      <c r="P76" s="179">
        <f>P77*P78*6</f>
        <v>0</v>
      </c>
      <c r="Q76" s="179">
        <f>Q77*Q78*12</f>
        <v>0</v>
      </c>
      <c r="R76" s="179"/>
      <c r="S76" s="179">
        <f>S77*S78*6</f>
        <v>0</v>
      </c>
      <c r="T76" s="179">
        <f>T77*T78*6</f>
        <v>0</v>
      </c>
      <c r="U76" s="179">
        <f>U77*U78*12</f>
        <v>0</v>
      </c>
      <c r="V76" s="179">
        <f t="shared" si="82"/>
        <v>0</v>
      </c>
      <c r="W76" s="179">
        <f>W77*W78*6</f>
        <v>0</v>
      </c>
      <c r="X76" s="179">
        <f>X77*X78*6</f>
        <v>0</v>
      </c>
      <c r="Y76" s="179">
        <f>Y77*Y78*12</f>
        <v>0</v>
      </c>
      <c r="Z76" s="179">
        <f t="shared" si="83"/>
        <v>0</v>
      </c>
      <c r="AA76" s="117" t="e">
        <f t="shared" si="65"/>
        <v>#DIV/0!</v>
      </c>
      <c r="AB76" s="117" t="e">
        <f t="shared" si="66"/>
        <v>#DIV/0!</v>
      </c>
      <c r="AC76" s="117" t="e">
        <f t="shared" si="67"/>
        <v>#DIV/0!</v>
      </c>
      <c r="AD76" s="117" t="e">
        <f t="shared" si="68"/>
        <v>#DIV/0!</v>
      </c>
      <c r="AE76" s="117" t="e">
        <f t="shared" si="69"/>
        <v>#DIV/0!</v>
      </c>
      <c r="AF76" s="117" t="e">
        <f t="shared" si="70"/>
        <v>#DIV/0!</v>
      </c>
      <c r="AG76" s="117" t="e">
        <f t="shared" si="71"/>
        <v>#DIV/0!</v>
      </c>
      <c r="AH76" s="117" t="e">
        <f t="shared" si="72"/>
        <v>#DIV/0!</v>
      </c>
      <c r="AI76" s="261" t="e">
        <f t="shared" si="73"/>
        <v>#DIV/0!</v>
      </c>
      <c r="AJ76" s="117" t="e">
        <f t="shared" si="74"/>
        <v>#DIV/0!</v>
      </c>
      <c r="AK76" s="117" t="e">
        <f t="shared" si="75"/>
        <v>#DIV/0!</v>
      </c>
      <c r="AL76" s="261" t="e">
        <f t="shared" si="76"/>
        <v>#DIV/0!</v>
      </c>
      <c r="AM76" s="117" t="e">
        <f t="shared" si="77"/>
        <v>#DIV/0!</v>
      </c>
      <c r="AN76" s="117" t="e">
        <f t="shared" si="78"/>
        <v>#DIV/0!</v>
      </c>
      <c r="AO76" s="261" t="e">
        <f t="shared" si="79"/>
        <v>#DIV/0!</v>
      </c>
      <c r="AP76" s="183"/>
    </row>
    <row r="77" spans="1:42" ht="15.75" hidden="1">
      <c r="A77" s="182" t="s">
        <v>572</v>
      </c>
      <c r="B77" s="229" t="s">
        <v>557</v>
      </c>
      <c r="C77" s="214"/>
      <c r="D77" s="214"/>
      <c r="E77" s="214"/>
      <c r="F77" s="214"/>
      <c r="G77" s="180">
        <f>C77</f>
        <v>0</v>
      </c>
      <c r="H77" s="214"/>
      <c r="I77" s="180">
        <f>(G77+H77)/2</f>
        <v>0</v>
      </c>
      <c r="J77" s="179"/>
      <c r="K77" s="180">
        <f>H77</f>
        <v>0</v>
      </c>
      <c r="L77" s="214"/>
      <c r="M77" s="180">
        <f>(K77+L77)/2</f>
        <v>0</v>
      </c>
      <c r="N77" s="179">
        <f t="shared" si="81"/>
        <v>0</v>
      </c>
      <c r="O77" s="180">
        <f>L77</f>
        <v>0</v>
      </c>
      <c r="P77" s="214"/>
      <c r="Q77" s="180">
        <f>(O77+P77)/2</f>
        <v>0</v>
      </c>
      <c r="R77" s="179">
        <f>Q77-D77</f>
        <v>0</v>
      </c>
      <c r="S77" s="180">
        <f>P77</f>
        <v>0</v>
      </c>
      <c r="T77" s="214"/>
      <c r="U77" s="180">
        <f>(S77+T77)/2</f>
        <v>0</v>
      </c>
      <c r="V77" s="179">
        <f t="shared" si="82"/>
        <v>0</v>
      </c>
      <c r="W77" s="180">
        <f>T77</f>
        <v>0</v>
      </c>
      <c r="X77" s="214"/>
      <c r="Y77" s="180">
        <f>(W77+X77)/2</f>
        <v>0</v>
      </c>
      <c r="Z77" s="179">
        <f t="shared" si="83"/>
        <v>0</v>
      </c>
      <c r="AA77" s="117" t="e">
        <f t="shared" si="65"/>
        <v>#DIV/0!</v>
      </c>
      <c r="AB77" s="117" t="e">
        <f t="shared" si="66"/>
        <v>#DIV/0!</v>
      </c>
      <c r="AC77" s="117" t="e">
        <f t="shared" si="67"/>
        <v>#DIV/0!</v>
      </c>
      <c r="AD77" s="117" t="e">
        <f t="shared" si="68"/>
        <v>#DIV/0!</v>
      </c>
      <c r="AE77" s="117" t="e">
        <f t="shared" si="69"/>
        <v>#DIV/0!</v>
      </c>
      <c r="AF77" s="117" t="e">
        <f t="shared" si="70"/>
        <v>#DIV/0!</v>
      </c>
      <c r="AG77" s="117" t="e">
        <f t="shared" si="71"/>
        <v>#DIV/0!</v>
      </c>
      <c r="AH77" s="117" t="e">
        <f t="shared" si="72"/>
        <v>#DIV/0!</v>
      </c>
      <c r="AI77" s="261" t="e">
        <f t="shared" si="73"/>
        <v>#DIV/0!</v>
      </c>
      <c r="AJ77" s="117" t="e">
        <f t="shared" si="74"/>
        <v>#DIV/0!</v>
      </c>
      <c r="AK77" s="117" t="e">
        <f t="shared" si="75"/>
        <v>#DIV/0!</v>
      </c>
      <c r="AL77" s="261" t="e">
        <f t="shared" si="76"/>
        <v>#DIV/0!</v>
      </c>
      <c r="AM77" s="117" t="e">
        <f t="shared" si="77"/>
        <v>#DIV/0!</v>
      </c>
      <c r="AN77" s="117" t="e">
        <f t="shared" si="78"/>
        <v>#DIV/0!</v>
      </c>
      <c r="AO77" s="261" t="e">
        <f t="shared" si="79"/>
        <v>#DIV/0!</v>
      </c>
      <c r="AP77" s="183"/>
    </row>
    <row r="78" spans="1:42" ht="15.75" hidden="1">
      <c r="A78" s="182" t="s">
        <v>577</v>
      </c>
      <c r="B78" s="229" t="s">
        <v>559</v>
      </c>
      <c r="C78" s="214"/>
      <c r="D78" s="214"/>
      <c r="E78" s="214"/>
      <c r="F78" s="214"/>
      <c r="G78" s="180">
        <f>I78</f>
        <v>0</v>
      </c>
      <c r="H78" s="180">
        <f>I78</f>
        <v>0</v>
      </c>
      <c r="I78" s="214"/>
      <c r="J78" s="179"/>
      <c r="K78" s="180">
        <f>M78</f>
        <v>0</v>
      </c>
      <c r="L78" s="180">
        <f>M78</f>
        <v>0</v>
      </c>
      <c r="M78" s="214"/>
      <c r="N78" s="179">
        <f t="shared" si="81"/>
        <v>0</v>
      </c>
      <c r="O78" s="180">
        <f>Q78</f>
        <v>0</v>
      </c>
      <c r="P78" s="180">
        <f>Q78</f>
        <v>0</v>
      </c>
      <c r="Q78" s="214"/>
      <c r="R78" s="179">
        <f>Q78-D78</f>
        <v>0</v>
      </c>
      <c r="S78" s="180">
        <f>U78</f>
        <v>0</v>
      </c>
      <c r="T78" s="180">
        <f>U78</f>
        <v>0</v>
      </c>
      <c r="U78" s="214"/>
      <c r="V78" s="179">
        <f t="shared" si="82"/>
        <v>0</v>
      </c>
      <c r="W78" s="180">
        <f>Y78</f>
        <v>0</v>
      </c>
      <c r="X78" s="180">
        <f>Y78</f>
        <v>0</v>
      </c>
      <c r="Y78" s="214"/>
      <c r="Z78" s="179">
        <f t="shared" si="83"/>
        <v>0</v>
      </c>
      <c r="AA78" s="117" t="e">
        <f t="shared" si="65"/>
        <v>#DIV/0!</v>
      </c>
      <c r="AB78" s="117" t="e">
        <f t="shared" si="66"/>
        <v>#DIV/0!</v>
      </c>
      <c r="AC78" s="117" t="e">
        <f t="shared" si="67"/>
        <v>#DIV/0!</v>
      </c>
      <c r="AD78" s="117" t="e">
        <f t="shared" si="68"/>
        <v>#DIV/0!</v>
      </c>
      <c r="AE78" s="117" t="e">
        <f t="shared" si="69"/>
        <v>#DIV/0!</v>
      </c>
      <c r="AF78" s="117" t="e">
        <f t="shared" si="70"/>
        <v>#DIV/0!</v>
      </c>
      <c r="AG78" s="117" t="e">
        <f t="shared" si="71"/>
        <v>#DIV/0!</v>
      </c>
      <c r="AH78" s="117" t="e">
        <f t="shared" si="72"/>
        <v>#DIV/0!</v>
      </c>
      <c r="AI78" s="261" t="e">
        <f t="shared" si="73"/>
        <v>#DIV/0!</v>
      </c>
      <c r="AJ78" s="117" t="e">
        <f t="shared" si="74"/>
        <v>#DIV/0!</v>
      </c>
      <c r="AK78" s="117" t="e">
        <f t="shared" si="75"/>
        <v>#DIV/0!</v>
      </c>
      <c r="AL78" s="261" t="e">
        <f t="shared" si="76"/>
        <v>#DIV/0!</v>
      </c>
      <c r="AM78" s="117" t="e">
        <f t="shared" si="77"/>
        <v>#DIV/0!</v>
      </c>
      <c r="AN78" s="117" t="e">
        <f t="shared" si="78"/>
        <v>#DIV/0!</v>
      </c>
      <c r="AO78" s="261" t="e">
        <f t="shared" si="79"/>
        <v>#DIV/0!</v>
      </c>
      <c r="AP78" s="183"/>
    </row>
    <row r="79" spans="1:42" hidden="1">
      <c r="A79" s="182" t="s">
        <v>567</v>
      </c>
      <c r="B79" s="227" t="s">
        <v>578</v>
      </c>
      <c r="C79" s="179">
        <f t="shared" ref="C79:I79" si="85">C80+C83</f>
        <v>0</v>
      </c>
      <c r="D79" s="179">
        <f t="shared" si="85"/>
        <v>0</v>
      </c>
      <c r="E79" s="179">
        <f t="shared" si="85"/>
        <v>0</v>
      </c>
      <c r="F79" s="179">
        <f t="shared" si="85"/>
        <v>0</v>
      </c>
      <c r="G79" s="179">
        <f t="shared" si="85"/>
        <v>0</v>
      </c>
      <c r="H79" s="179">
        <f t="shared" si="85"/>
        <v>0</v>
      </c>
      <c r="I79" s="179">
        <f t="shared" si="85"/>
        <v>0</v>
      </c>
      <c r="J79" s="179"/>
      <c r="K79" s="179">
        <f>K80+K83</f>
        <v>0</v>
      </c>
      <c r="L79" s="179">
        <f>L80+L83</f>
        <v>0</v>
      </c>
      <c r="M79" s="179">
        <f>M80+M83</f>
        <v>0</v>
      </c>
      <c r="N79" s="179">
        <f t="shared" si="81"/>
        <v>0</v>
      </c>
      <c r="O79" s="179">
        <f>O80+O83</f>
        <v>0</v>
      </c>
      <c r="P79" s="179">
        <f>P80+P83</f>
        <v>0</v>
      </c>
      <c r="Q79" s="179">
        <f>Q80+Q83</f>
        <v>0</v>
      </c>
      <c r="R79" s="179">
        <f>Q79-D79</f>
        <v>0</v>
      </c>
      <c r="S79" s="179">
        <f>S80+S83</f>
        <v>0</v>
      </c>
      <c r="T79" s="179">
        <f>T80+T83</f>
        <v>0</v>
      </c>
      <c r="U79" s="179">
        <f>U80+U83</f>
        <v>0</v>
      </c>
      <c r="V79" s="179">
        <f t="shared" si="82"/>
        <v>0</v>
      </c>
      <c r="W79" s="179">
        <f>W80+W83</f>
        <v>0</v>
      </c>
      <c r="X79" s="179">
        <f>X80+X83</f>
        <v>0</v>
      </c>
      <c r="Y79" s="179">
        <f>Y80+Y83</f>
        <v>0</v>
      </c>
      <c r="Z79" s="179">
        <f t="shared" si="83"/>
        <v>0</v>
      </c>
      <c r="AA79" s="117" t="e">
        <f t="shared" si="65"/>
        <v>#DIV/0!</v>
      </c>
      <c r="AB79" s="117" t="e">
        <f t="shared" si="66"/>
        <v>#DIV/0!</v>
      </c>
      <c r="AC79" s="117" t="e">
        <f t="shared" si="67"/>
        <v>#DIV/0!</v>
      </c>
      <c r="AD79" s="117" t="e">
        <f t="shared" si="68"/>
        <v>#DIV/0!</v>
      </c>
      <c r="AE79" s="117" t="e">
        <f t="shared" si="69"/>
        <v>#DIV/0!</v>
      </c>
      <c r="AF79" s="117" t="e">
        <f t="shared" si="70"/>
        <v>#DIV/0!</v>
      </c>
      <c r="AG79" s="117" t="e">
        <f t="shared" si="71"/>
        <v>#DIV/0!</v>
      </c>
      <c r="AH79" s="117" t="e">
        <f t="shared" si="72"/>
        <v>#DIV/0!</v>
      </c>
      <c r="AI79" s="261" t="e">
        <f t="shared" si="73"/>
        <v>#DIV/0!</v>
      </c>
      <c r="AJ79" s="117" t="e">
        <f t="shared" si="74"/>
        <v>#DIV/0!</v>
      </c>
      <c r="AK79" s="117" t="e">
        <f t="shared" si="75"/>
        <v>#DIV/0!</v>
      </c>
      <c r="AL79" s="261" t="e">
        <f t="shared" si="76"/>
        <v>#DIV/0!</v>
      </c>
      <c r="AM79" s="117" t="e">
        <f t="shared" si="77"/>
        <v>#DIV/0!</v>
      </c>
      <c r="AN79" s="117" t="e">
        <f t="shared" si="78"/>
        <v>#DIV/0!</v>
      </c>
      <c r="AO79" s="261" t="e">
        <f t="shared" si="79"/>
        <v>#DIV/0!</v>
      </c>
      <c r="AP79" s="183"/>
    </row>
    <row r="80" spans="1:42" s="234" customFormat="1" hidden="1">
      <c r="A80" s="233" t="s">
        <v>568</v>
      </c>
      <c r="B80" s="228" t="s">
        <v>549</v>
      </c>
      <c r="C80" s="213">
        <f t="shared" ref="C80:F80" si="86">C81*C82*12</f>
        <v>0</v>
      </c>
      <c r="D80" s="213">
        <f t="shared" si="86"/>
        <v>0</v>
      </c>
      <c r="E80" s="213">
        <f t="shared" si="86"/>
        <v>0</v>
      </c>
      <c r="F80" s="213">
        <f t="shared" si="86"/>
        <v>0</v>
      </c>
      <c r="G80" s="213">
        <f>G81*G82*6</f>
        <v>0</v>
      </c>
      <c r="H80" s="213">
        <f>H81*H82*6</f>
        <v>0</v>
      </c>
      <c r="I80" s="213">
        <f>I81*I82*12</f>
        <v>0</v>
      </c>
      <c r="J80" s="213"/>
      <c r="K80" s="213">
        <f>K81*K82*6</f>
        <v>0</v>
      </c>
      <c r="L80" s="213">
        <f>L81*L82*6</f>
        <v>0</v>
      </c>
      <c r="M80" s="213">
        <f>M81*M82*12</f>
        <v>0</v>
      </c>
      <c r="N80" s="179">
        <f t="shared" si="81"/>
        <v>0</v>
      </c>
      <c r="O80" s="213">
        <f>O81*O82*6</f>
        <v>0</v>
      </c>
      <c r="P80" s="213">
        <f>P81*P82*6</f>
        <v>0</v>
      </c>
      <c r="Q80" s="213">
        <f>Q81*Q82*12</f>
        <v>0</v>
      </c>
      <c r="R80" s="213"/>
      <c r="S80" s="213">
        <f>S81*S82*6</f>
        <v>0</v>
      </c>
      <c r="T80" s="213">
        <f>T81*T82*6</f>
        <v>0</v>
      </c>
      <c r="U80" s="213">
        <f>U81*U82*12</f>
        <v>0</v>
      </c>
      <c r="V80" s="179">
        <f t="shared" si="82"/>
        <v>0</v>
      </c>
      <c r="W80" s="213">
        <f>W81*W82*6</f>
        <v>0</v>
      </c>
      <c r="X80" s="213">
        <f>X81*X82*6</f>
        <v>0</v>
      </c>
      <c r="Y80" s="213">
        <f>Y81*Y82*12</f>
        <v>0</v>
      </c>
      <c r="Z80" s="179">
        <f t="shared" si="83"/>
        <v>0</v>
      </c>
      <c r="AA80" s="117" t="e">
        <f t="shared" si="65"/>
        <v>#DIV/0!</v>
      </c>
      <c r="AB80" s="117" t="e">
        <f t="shared" si="66"/>
        <v>#DIV/0!</v>
      </c>
      <c r="AC80" s="117" t="e">
        <f t="shared" si="67"/>
        <v>#DIV/0!</v>
      </c>
      <c r="AD80" s="117" t="e">
        <f t="shared" si="68"/>
        <v>#DIV/0!</v>
      </c>
      <c r="AE80" s="117" t="e">
        <f t="shared" si="69"/>
        <v>#DIV/0!</v>
      </c>
      <c r="AF80" s="117" t="e">
        <f t="shared" si="70"/>
        <v>#DIV/0!</v>
      </c>
      <c r="AG80" s="117" t="e">
        <f t="shared" si="71"/>
        <v>#DIV/0!</v>
      </c>
      <c r="AH80" s="117" t="e">
        <f t="shared" si="72"/>
        <v>#DIV/0!</v>
      </c>
      <c r="AI80" s="261" t="e">
        <f t="shared" si="73"/>
        <v>#DIV/0!</v>
      </c>
      <c r="AJ80" s="117" t="e">
        <f t="shared" si="74"/>
        <v>#DIV/0!</v>
      </c>
      <c r="AK80" s="117" t="e">
        <f t="shared" si="75"/>
        <v>#DIV/0!</v>
      </c>
      <c r="AL80" s="261" t="e">
        <f t="shared" si="76"/>
        <v>#DIV/0!</v>
      </c>
      <c r="AM80" s="117" t="e">
        <f t="shared" si="77"/>
        <v>#DIV/0!</v>
      </c>
      <c r="AN80" s="117" t="e">
        <f t="shared" si="78"/>
        <v>#DIV/0!</v>
      </c>
      <c r="AO80" s="261" t="e">
        <f t="shared" si="79"/>
        <v>#DIV/0!</v>
      </c>
      <c r="AP80" s="218"/>
    </row>
    <row r="81" spans="1:42" ht="15.75" hidden="1">
      <c r="A81" s="182" t="s">
        <v>569</v>
      </c>
      <c r="B81" s="229" t="s">
        <v>551</v>
      </c>
      <c r="C81" s="214"/>
      <c r="D81" s="214"/>
      <c r="E81" s="214"/>
      <c r="F81" s="214"/>
      <c r="G81" s="180">
        <f>C81</f>
        <v>0</v>
      </c>
      <c r="H81" s="214"/>
      <c r="I81" s="180">
        <f>(G81+H81)/2</f>
        <v>0</v>
      </c>
      <c r="J81" s="179"/>
      <c r="K81" s="180">
        <f>H81</f>
        <v>0</v>
      </c>
      <c r="L81" s="214"/>
      <c r="M81" s="180">
        <f>(K81+L81)/2</f>
        <v>0</v>
      </c>
      <c r="N81" s="179">
        <f t="shared" si="81"/>
        <v>0</v>
      </c>
      <c r="O81" s="180">
        <f>L81</f>
        <v>0</v>
      </c>
      <c r="P81" s="214"/>
      <c r="Q81" s="180">
        <f>(O81+P81)/2</f>
        <v>0</v>
      </c>
      <c r="R81" s="179">
        <f>Q81-D81</f>
        <v>0</v>
      </c>
      <c r="S81" s="180">
        <f>P81</f>
        <v>0</v>
      </c>
      <c r="T81" s="214"/>
      <c r="U81" s="180">
        <f>(S81+T81)/2</f>
        <v>0</v>
      </c>
      <c r="V81" s="179">
        <f t="shared" si="82"/>
        <v>0</v>
      </c>
      <c r="W81" s="180">
        <f>T81</f>
        <v>0</v>
      </c>
      <c r="X81" s="214"/>
      <c r="Y81" s="180">
        <f>(W81+X81)/2</f>
        <v>0</v>
      </c>
      <c r="Z81" s="179">
        <f t="shared" si="83"/>
        <v>0</v>
      </c>
      <c r="AA81" s="117" t="e">
        <f t="shared" si="65"/>
        <v>#DIV/0!</v>
      </c>
      <c r="AB81" s="117" t="e">
        <f t="shared" si="66"/>
        <v>#DIV/0!</v>
      </c>
      <c r="AC81" s="117" t="e">
        <f t="shared" si="67"/>
        <v>#DIV/0!</v>
      </c>
      <c r="AD81" s="117" t="e">
        <f t="shared" si="68"/>
        <v>#DIV/0!</v>
      </c>
      <c r="AE81" s="117" t="e">
        <f t="shared" si="69"/>
        <v>#DIV/0!</v>
      </c>
      <c r="AF81" s="117" t="e">
        <f t="shared" si="70"/>
        <v>#DIV/0!</v>
      </c>
      <c r="AG81" s="117" t="e">
        <f t="shared" si="71"/>
        <v>#DIV/0!</v>
      </c>
      <c r="AH81" s="117" t="e">
        <f t="shared" si="72"/>
        <v>#DIV/0!</v>
      </c>
      <c r="AI81" s="261" t="e">
        <f t="shared" si="73"/>
        <v>#DIV/0!</v>
      </c>
      <c r="AJ81" s="117" t="e">
        <f t="shared" si="74"/>
        <v>#DIV/0!</v>
      </c>
      <c r="AK81" s="117" t="e">
        <f t="shared" si="75"/>
        <v>#DIV/0!</v>
      </c>
      <c r="AL81" s="261" t="e">
        <f t="shared" si="76"/>
        <v>#DIV/0!</v>
      </c>
      <c r="AM81" s="117" t="e">
        <f t="shared" si="77"/>
        <v>#DIV/0!</v>
      </c>
      <c r="AN81" s="117" t="e">
        <f t="shared" si="78"/>
        <v>#DIV/0!</v>
      </c>
      <c r="AO81" s="261" t="e">
        <f t="shared" si="79"/>
        <v>#DIV/0!</v>
      </c>
      <c r="AP81" s="183"/>
    </row>
    <row r="82" spans="1:42" hidden="1">
      <c r="A82" s="182" t="s">
        <v>570</v>
      </c>
      <c r="B82" s="229" t="s">
        <v>553</v>
      </c>
      <c r="C82" s="214"/>
      <c r="D82" s="214"/>
      <c r="E82" s="214"/>
      <c r="F82" s="214"/>
      <c r="G82" s="180">
        <f>I82</f>
        <v>0</v>
      </c>
      <c r="H82" s="180">
        <f>I82</f>
        <v>0</v>
      </c>
      <c r="I82" s="214"/>
      <c r="J82" s="179"/>
      <c r="K82" s="180">
        <f>M82</f>
        <v>0</v>
      </c>
      <c r="L82" s="180">
        <f>M82</f>
        <v>0</v>
      </c>
      <c r="M82" s="214"/>
      <c r="N82" s="179">
        <f t="shared" si="81"/>
        <v>0</v>
      </c>
      <c r="O82" s="180">
        <f>Q82</f>
        <v>0</v>
      </c>
      <c r="P82" s="180">
        <f>Q82</f>
        <v>0</v>
      </c>
      <c r="Q82" s="214"/>
      <c r="R82" s="179">
        <f>Q82-D82</f>
        <v>0</v>
      </c>
      <c r="S82" s="180">
        <f>U82</f>
        <v>0</v>
      </c>
      <c r="T82" s="180">
        <f>U82</f>
        <v>0</v>
      </c>
      <c r="U82" s="214"/>
      <c r="V82" s="179">
        <f t="shared" si="82"/>
        <v>0</v>
      </c>
      <c r="W82" s="180">
        <f>Y82</f>
        <v>0</v>
      </c>
      <c r="X82" s="180">
        <f>Y82</f>
        <v>0</v>
      </c>
      <c r="Y82" s="214"/>
      <c r="Z82" s="179">
        <f t="shared" si="83"/>
        <v>0</v>
      </c>
      <c r="AA82" s="117" t="e">
        <f t="shared" si="65"/>
        <v>#DIV/0!</v>
      </c>
      <c r="AB82" s="117" t="e">
        <f t="shared" si="66"/>
        <v>#DIV/0!</v>
      </c>
      <c r="AC82" s="117" t="e">
        <f t="shared" si="67"/>
        <v>#DIV/0!</v>
      </c>
      <c r="AD82" s="117" t="e">
        <f t="shared" si="68"/>
        <v>#DIV/0!</v>
      </c>
      <c r="AE82" s="117" t="e">
        <f t="shared" si="69"/>
        <v>#DIV/0!</v>
      </c>
      <c r="AF82" s="117" t="e">
        <f t="shared" si="70"/>
        <v>#DIV/0!</v>
      </c>
      <c r="AG82" s="117" t="e">
        <f t="shared" si="71"/>
        <v>#DIV/0!</v>
      </c>
      <c r="AH82" s="117" t="e">
        <f t="shared" si="72"/>
        <v>#DIV/0!</v>
      </c>
      <c r="AI82" s="261" t="e">
        <f t="shared" si="73"/>
        <v>#DIV/0!</v>
      </c>
      <c r="AJ82" s="117" t="e">
        <f t="shared" si="74"/>
        <v>#DIV/0!</v>
      </c>
      <c r="AK82" s="117" t="e">
        <f t="shared" si="75"/>
        <v>#DIV/0!</v>
      </c>
      <c r="AL82" s="261" t="e">
        <f t="shared" si="76"/>
        <v>#DIV/0!</v>
      </c>
      <c r="AM82" s="117" t="e">
        <f t="shared" si="77"/>
        <v>#DIV/0!</v>
      </c>
      <c r="AN82" s="117" t="e">
        <f t="shared" si="78"/>
        <v>#DIV/0!</v>
      </c>
      <c r="AO82" s="261" t="e">
        <f t="shared" si="79"/>
        <v>#DIV/0!</v>
      </c>
      <c r="AP82" s="183"/>
    </row>
    <row r="83" spans="1:42" hidden="1">
      <c r="A83" s="182" t="s">
        <v>571</v>
      </c>
      <c r="B83" s="228" t="s">
        <v>555</v>
      </c>
      <c r="C83" s="179">
        <f t="shared" ref="C83:F83" si="87">C84*C85*12</f>
        <v>0</v>
      </c>
      <c r="D83" s="179">
        <f t="shared" si="87"/>
        <v>0</v>
      </c>
      <c r="E83" s="179">
        <f t="shared" si="87"/>
        <v>0</v>
      </c>
      <c r="F83" s="179">
        <f t="shared" si="87"/>
        <v>0</v>
      </c>
      <c r="G83" s="179">
        <f>G84*G85*6</f>
        <v>0</v>
      </c>
      <c r="H83" s="179">
        <f>H84*H85*6</f>
        <v>0</v>
      </c>
      <c r="I83" s="179">
        <f>I84*I85*12</f>
        <v>0</v>
      </c>
      <c r="J83" s="179"/>
      <c r="K83" s="179">
        <f>K84*K85*6</f>
        <v>0</v>
      </c>
      <c r="L83" s="179">
        <f>L84*L85*6</f>
        <v>0</v>
      </c>
      <c r="M83" s="179">
        <f>M84*M85*12</f>
        <v>0</v>
      </c>
      <c r="N83" s="179">
        <f t="shared" si="81"/>
        <v>0</v>
      </c>
      <c r="O83" s="179">
        <f>O84*O85*6</f>
        <v>0</v>
      </c>
      <c r="P83" s="179">
        <f>P84*P85*6</f>
        <v>0</v>
      </c>
      <c r="Q83" s="179">
        <f>Q84*Q85*12</f>
        <v>0</v>
      </c>
      <c r="R83" s="179"/>
      <c r="S83" s="179">
        <f>S84*S85*6</f>
        <v>0</v>
      </c>
      <c r="T83" s="179">
        <f>T84*T85*6</f>
        <v>0</v>
      </c>
      <c r="U83" s="179">
        <f>U84*U85*12</f>
        <v>0</v>
      </c>
      <c r="V83" s="179">
        <f t="shared" si="82"/>
        <v>0</v>
      </c>
      <c r="W83" s="179">
        <f>W84*W85*6</f>
        <v>0</v>
      </c>
      <c r="X83" s="179">
        <f>X84*X85*6</f>
        <v>0</v>
      </c>
      <c r="Y83" s="179">
        <f>Y84*Y85*12</f>
        <v>0</v>
      </c>
      <c r="Z83" s="179">
        <f t="shared" si="83"/>
        <v>0</v>
      </c>
      <c r="AA83" s="117" t="e">
        <f t="shared" si="65"/>
        <v>#DIV/0!</v>
      </c>
      <c r="AB83" s="117" t="e">
        <f t="shared" si="66"/>
        <v>#DIV/0!</v>
      </c>
      <c r="AC83" s="117" t="e">
        <f t="shared" si="67"/>
        <v>#DIV/0!</v>
      </c>
      <c r="AD83" s="117" t="e">
        <f t="shared" si="68"/>
        <v>#DIV/0!</v>
      </c>
      <c r="AE83" s="117" t="e">
        <f t="shared" si="69"/>
        <v>#DIV/0!</v>
      </c>
      <c r="AF83" s="117" t="e">
        <f t="shared" si="70"/>
        <v>#DIV/0!</v>
      </c>
      <c r="AG83" s="117" t="e">
        <f t="shared" si="71"/>
        <v>#DIV/0!</v>
      </c>
      <c r="AH83" s="117" t="e">
        <f t="shared" si="72"/>
        <v>#DIV/0!</v>
      </c>
      <c r="AI83" s="261" t="e">
        <f t="shared" si="73"/>
        <v>#DIV/0!</v>
      </c>
      <c r="AJ83" s="117" t="e">
        <f t="shared" si="74"/>
        <v>#DIV/0!</v>
      </c>
      <c r="AK83" s="117" t="e">
        <f t="shared" si="75"/>
        <v>#DIV/0!</v>
      </c>
      <c r="AL83" s="261" t="e">
        <f t="shared" si="76"/>
        <v>#DIV/0!</v>
      </c>
      <c r="AM83" s="117" t="e">
        <f t="shared" si="77"/>
        <v>#DIV/0!</v>
      </c>
      <c r="AN83" s="117" t="e">
        <f t="shared" si="78"/>
        <v>#DIV/0!</v>
      </c>
      <c r="AO83" s="261" t="e">
        <f t="shared" si="79"/>
        <v>#DIV/0!</v>
      </c>
      <c r="AP83" s="183"/>
    </row>
    <row r="84" spans="1:42" ht="15.75" hidden="1">
      <c r="A84" s="182" t="s">
        <v>572</v>
      </c>
      <c r="B84" s="229" t="s">
        <v>557</v>
      </c>
      <c r="C84" s="214"/>
      <c r="D84" s="214"/>
      <c r="E84" s="214"/>
      <c r="F84" s="214"/>
      <c r="G84" s="180">
        <f>C84</f>
        <v>0</v>
      </c>
      <c r="H84" s="214"/>
      <c r="I84" s="180">
        <f>(G84+H84)/2</f>
        <v>0</v>
      </c>
      <c r="J84" s="179"/>
      <c r="K84" s="180">
        <f>H84</f>
        <v>0</v>
      </c>
      <c r="L84" s="214"/>
      <c r="M84" s="180">
        <f>(K84+L84)/2</f>
        <v>0</v>
      </c>
      <c r="N84" s="179">
        <f t="shared" si="81"/>
        <v>0</v>
      </c>
      <c r="O84" s="180">
        <f>L84</f>
        <v>0</v>
      </c>
      <c r="P84" s="214"/>
      <c r="Q84" s="180">
        <f>(O84+P84)/2</f>
        <v>0</v>
      </c>
      <c r="R84" s="179">
        <f>Q84-D84</f>
        <v>0</v>
      </c>
      <c r="S84" s="180">
        <f>P84</f>
        <v>0</v>
      </c>
      <c r="T84" s="214"/>
      <c r="U84" s="180">
        <f>(S84+T84)/2</f>
        <v>0</v>
      </c>
      <c r="V84" s="179">
        <f t="shared" si="82"/>
        <v>0</v>
      </c>
      <c r="W84" s="180">
        <f>T84</f>
        <v>0</v>
      </c>
      <c r="X84" s="214"/>
      <c r="Y84" s="180">
        <f>(W84+X84)/2</f>
        <v>0</v>
      </c>
      <c r="Z84" s="179">
        <f t="shared" si="83"/>
        <v>0</v>
      </c>
      <c r="AA84" s="117" t="e">
        <f t="shared" si="65"/>
        <v>#DIV/0!</v>
      </c>
      <c r="AB84" s="117" t="e">
        <f t="shared" si="66"/>
        <v>#DIV/0!</v>
      </c>
      <c r="AC84" s="117" t="e">
        <f t="shared" si="67"/>
        <v>#DIV/0!</v>
      </c>
      <c r="AD84" s="117" t="e">
        <f t="shared" si="68"/>
        <v>#DIV/0!</v>
      </c>
      <c r="AE84" s="117" t="e">
        <f t="shared" si="69"/>
        <v>#DIV/0!</v>
      </c>
      <c r="AF84" s="117" t="e">
        <f t="shared" si="70"/>
        <v>#DIV/0!</v>
      </c>
      <c r="AG84" s="117" t="e">
        <f t="shared" si="71"/>
        <v>#DIV/0!</v>
      </c>
      <c r="AH84" s="117" t="e">
        <f t="shared" si="72"/>
        <v>#DIV/0!</v>
      </c>
      <c r="AI84" s="261" t="e">
        <f t="shared" si="73"/>
        <v>#DIV/0!</v>
      </c>
      <c r="AJ84" s="117" t="e">
        <f t="shared" si="74"/>
        <v>#DIV/0!</v>
      </c>
      <c r="AK84" s="117" t="e">
        <f t="shared" si="75"/>
        <v>#DIV/0!</v>
      </c>
      <c r="AL84" s="261" t="e">
        <f t="shared" si="76"/>
        <v>#DIV/0!</v>
      </c>
      <c r="AM84" s="117" t="e">
        <f t="shared" si="77"/>
        <v>#DIV/0!</v>
      </c>
      <c r="AN84" s="117" t="e">
        <f t="shared" si="78"/>
        <v>#DIV/0!</v>
      </c>
      <c r="AO84" s="261" t="e">
        <f t="shared" si="79"/>
        <v>#DIV/0!</v>
      </c>
      <c r="AP84" s="183"/>
    </row>
    <row r="85" spans="1:42" ht="15.75" hidden="1">
      <c r="A85" s="182" t="s">
        <v>577</v>
      </c>
      <c r="B85" s="229" t="s">
        <v>559</v>
      </c>
      <c r="C85" s="214"/>
      <c r="D85" s="214"/>
      <c r="E85" s="214"/>
      <c r="F85" s="214"/>
      <c r="G85" s="180">
        <f>I85</f>
        <v>0</v>
      </c>
      <c r="H85" s="180">
        <f>I85</f>
        <v>0</v>
      </c>
      <c r="I85" s="214"/>
      <c r="J85" s="179"/>
      <c r="K85" s="180">
        <f>M85</f>
        <v>0</v>
      </c>
      <c r="L85" s="180">
        <f>M85</f>
        <v>0</v>
      </c>
      <c r="M85" s="214"/>
      <c r="N85" s="179">
        <f t="shared" si="81"/>
        <v>0</v>
      </c>
      <c r="O85" s="180">
        <f>Q85</f>
        <v>0</v>
      </c>
      <c r="P85" s="180">
        <f>Q85</f>
        <v>0</v>
      </c>
      <c r="Q85" s="214"/>
      <c r="R85" s="179">
        <f>Q85-D85</f>
        <v>0</v>
      </c>
      <c r="S85" s="180">
        <f>U85</f>
        <v>0</v>
      </c>
      <c r="T85" s="180">
        <f>U85</f>
        <v>0</v>
      </c>
      <c r="U85" s="214"/>
      <c r="V85" s="179">
        <f t="shared" si="82"/>
        <v>0</v>
      </c>
      <c r="W85" s="180">
        <f>Y85</f>
        <v>0</v>
      </c>
      <c r="X85" s="180">
        <f>Y85</f>
        <v>0</v>
      </c>
      <c r="Y85" s="214"/>
      <c r="Z85" s="179">
        <f t="shared" si="83"/>
        <v>0</v>
      </c>
      <c r="AA85" s="117" t="e">
        <f t="shared" si="65"/>
        <v>#DIV/0!</v>
      </c>
      <c r="AB85" s="117" t="e">
        <f t="shared" si="66"/>
        <v>#DIV/0!</v>
      </c>
      <c r="AC85" s="117" t="e">
        <f t="shared" si="67"/>
        <v>#DIV/0!</v>
      </c>
      <c r="AD85" s="117" t="e">
        <f t="shared" si="68"/>
        <v>#DIV/0!</v>
      </c>
      <c r="AE85" s="117" t="e">
        <f t="shared" si="69"/>
        <v>#DIV/0!</v>
      </c>
      <c r="AF85" s="117" t="e">
        <f t="shared" si="70"/>
        <v>#DIV/0!</v>
      </c>
      <c r="AG85" s="117" t="e">
        <f t="shared" si="71"/>
        <v>#DIV/0!</v>
      </c>
      <c r="AH85" s="117" t="e">
        <f t="shared" si="72"/>
        <v>#DIV/0!</v>
      </c>
      <c r="AI85" s="261" t="e">
        <f t="shared" si="73"/>
        <v>#DIV/0!</v>
      </c>
      <c r="AJ85" s="117" t="e">
        <f t="shared" si="74"/>
        <v>#DIV/0!</v>
      </c>
      <c r="AK85" s="117" t="e">
        <f t="shared" si="75"/>
        <v>#DIV/0!</v>
      </c>
      <c r="AL85" s="261" t="e">
        <f t="shared" si="76"/>
        <v>#DIV/0!</v>
      </c>
      <c r="AM85" s="117" t="e">
        <f t="shared" si="77"/>
        <v>#DIV/0!</v>
      </c>
      <c r="AN85" s="117" t="e">
        <f t="shared" si="78"/>
        <v>#DIV/0!</v>
      </c>
      <c r="AO85" s="261" t="e">
        <f t="shared" si="79"/>
        <v>#DIV/0!</v>
      </c>
      <c r="AP85" s="183"/>
    </row>
    <row r="86" spans="1:42" hidden="1">
      <c r="A86" s="182" t="s">
        <v>567</v>
      </c>
      <c r="B86" s="227" t="s">
        <v>579</v>
      </c>
      <c r="C86" s="179">
        <f t="shared" ref="C86:I86" si="88">C87+C90</f>
        <v>0</v>
      </c>
      <c r="D86" s="179">
        <f t="shared" si="88"/>
        <v>0</v>
      </c>
      <c r="E86" s="179">
        <f t="shared" si="88"/>
        <v>0</v>
      </c>
      <c r="F86" s="179">
        <f t="shared" si="88"/>
        <v>0</v>
      </c>
      <c r="G86" s="179">
        <f t="shared" si="88"/>
        <v>0</v>
      </c>
      <c r="H86" s="179">
        <f t="shared" si="88"/>
        <v>0</v>
      </c>
      <c r="I86" s="179">
        <f t="shared" si="88"/>
        <v>0</v>
      </c>
      <c r="J86" s="179"/>
      <c r="K86" s="179">
        <f>K87+K90</f>
        <v>0</v>
      </c>
      <c r="L86" s="179">
        <f>L87+L90</f>
        <v>0</v>
      </c>
      <c r="M86" s="179">
        <f>M87+M90</f>
        <v>0</v>
      </c>
      <c r="N86" s="179">
        <f t="shared" si="81"/>
        <v>0</v>
      </c>
      <c r="O86" s="179">
        <f>O87+O90</f>
        <v>0</v>
      </c>
      <c r="P86" s="179">
        <f>P87+P90</f>
        <v>0</v>
      </c>
      <c r="Q86" s="179">
        <f>Q87+Q90</f>
        <v>0</v>
      </c>
      <c r="R86" s="179">
        <f>Q86-D86</f>
        <v>0</v>
      </c>
      <c r="S86" s="179">
        <f>S87+S90</f>
        <v>0</v>
      </c>
      <c r="T86" s="179">
        <f>T87+T90</f>
        <v>0</v>
      </c>
      <c r="U86" s="179">
        <f>U87+U90</f>
        <v>0</v>
      </c>
      <c r="V86" s="179">
        <f t="shared" si="82"/>
        <v>0</v>
      </c>
      <c r="W86" s="179">
        <f>W87+W90</f>
        <v>0</v>
      </c>
      <c r="X86" s="179">
        <f>X87+X90</f>
        <v>0</v>
      </c>
      <c r="Y86" s="179">
        <f>Y87+Y90</f>
        <v>0</v>
      </c>
      <c r="Z86" s="179">
        <f t="shared" si="83"/>
        <v>0</v>
      </c>
      <c r="AA86" s="117" t="e">
        <f t="shared" si="65"/>
        <v>#DIV/0!</v>
      </c>
      <c r="AB86" s="117" t="e">
        <f t="shared" si="66"/>
        <v>#DIV/0!</v>
      </c>
      <c r="AC86" s="117" t="e">
        <f t="shared" si="67"/>
        <v>#DIV/0!</v>
      </c>
      <c r="AD86" s="117" t="e">
        <f t="shared" si="68"/>
        <v>#DIV/0!</v>
      </c>
      <c r="AE86" s="117" t="e">
        <f t="shared" si="69"/>
        <v>#DIV/0!</v>
      </c>
      <c r="AF86" s="117" t="e">
        <f t="shared" si="70"/>
        <v>#DIV/0!</v>
      </c>
      <c r="AG86" s="117" t="e">
        <f t="shared" si="71"/>
        <v>#DIV/0!</v>
      </c>
      <c r="AH86" s="117" t="e">
        <f t="shared" si="72"/>
        <v>#DIV/0!</v>
      </c>
      <c r="AI86" s="261" t="e">
        <f t="shared" si="73"/>
        <v>#DIV/0!</v>
      </c>
      <c r="AJ86" s="117" t="e">
        <f t="shared" si="74"/>
        <v>#DIV/0!</v>
      </c>
      <c r="AK86" s="117" t="e">
        <f t="shared" si="75"/>
        <v>#DIV/0!</v>
      </c>
      <c r="AL86" s="261" t="e">
        <f t="shared" si="76"/>
        <v>#DIV/0!</v>
      </c>
      <c r="AM86" s="117" t="e">
        <f t="shared" si="77"/>
        <v>#DIV/0!</v>
      </c>
      <c r="AN86" s="117" t="e">
        <f t="shared" si="78"/>
        <v>#DIV/0!</v>
      </c>
      <c r="AO86" s="261" t="e">
        <f t="shared" si="79"/>
        <v>#DIV/0!</v>
      </c>
      <c r="AP86" s="183"/>
    </row>
    <row r="87" spans="1:42" s="234" customFormat="1" hidden="1">
      <c r="A87" s="233" t="s">
        <v>568</v>
      </c>
      <c r="B87" s="228" t="s">
        <v>549</v>
      </c>
      <c r="C87" s="213">
        <f t="shared" ref="C87:F87" si="89">C88*C89*12</f>
        <v>0</v>
      </c>
      <c r="D87" s="213">
        <f t="shared" si="89"/>
        <v>0</v>
      </c>
      <c r="E87" s="213">
        <f t="shared" si="89"/>
        <v>0</v>
      </c>
      <c r="F87" s="213">
        <f t="shared" si="89"/>
        <v>0</v>
      </c>
      <c r="G87" s="213">
        <f>G88*G89*6</f>
        <v>0</v>
      </c>
      <c r="H87" s="213">
        <f>H88*H89*6</f>
        <v>0</v>
      </c>
      <c r="I87" s="213">
        <f>I88*I89*12</f>
        <v>0</v>
      </c>
      <c r="J87" s="213"/>
      <c r="K87" s="213">
        <f>K88*K89*6</f>
        <v>0</v>
      </c>
      <c r="L87" s="213">
        <f>L88*L89*6</f>
        <v>0</v>
      </c>
      <c r="M87" s="213">
        <f>M88*M89*12</f>
        <v>0</v>
      </c>
      <c r="N87" s="179">
        <f t="shared" si="81"/>
        <v>0</v>
      </c>
      <c r="O87" s="213">
        <f>O88*O89*6</f>
        <v>0</v>
      </c>
      <c r="P87" s="213">
        <f>P88*P89*6</f>
        <v>0</v>
      </c>
      <c r="Q87" s="213">
        <f>Q88*Q89*12</f>
        <v>0</v>
      </c>
      <c r="R87" s="213"/>
      <c r="S87" s="213">
        <f>S88*S89*6</f>
        <v>0</v>
      </c>
      <c r="T87" s="213">
        <f>T88*T89*6</f>
        <v>0</v>
      </c>
      <c r="U87" s="213">
        <f>U88*U89*12</f>
        <v>0</v>
      </c>
      <c r="V87" s="179">
        <f t="shared" si="82"/>
        <v>0</v>
      </c>
      <c r="W87" s="213">
        <f>W88*W89*6</f>
        <v>0</v>
      </c>
      <c r="X87" s="213">
        <f>X88*X89*6</f>
        <v>0</v>
      </c>
      <c r="Y87" s="213">
        <f>Y88*Y89*12</f>
        <v>0</v>
      </c>
      <c r="Z87" s="179">
        <f t="shared" si="83"/>
        <v>0</v>
      </c>
      <c r="AA87" s="117" t="e">
        <f t="shared" si="65"/>
        <v>#DIV/0!</v>
      </c>
      <c r="AB87" s="117" t="e">
        <f t="shared" si="66"/>
        <v>#DIV/0!</v>
      </c>
      <c r="AC87" s="117" t="e">
        <f t="shared" si="67"/>
        <v>#DIV/0!</v>
      </c>
      <c r="AD87" s="117" t="e">
        <f t="shared" si="68"/>
        <v>#DIV/0!</v>
      </c>
      <c r="AE87" s="117" t="e">
        <f t="shared" si="69"/>
        <v>#DIV/0!</v>
      </c>
      <c r="AF87" s="117" t="e">
        <f t="shared" si="70"/>
        <v>#DIV/0!</v>
      </c>
      <c r="AG87" s="117" t="e">
        <f t="shared" si="71"/>
        <v>#DIV/0!</v>
      </c>
      <c r="AH87" s="117" t="e">
        <f t="shared" si="72"/>
        <v>#DIV/0!</v>
      </c>
      <c r="AI87" s="261" t="e">
        <f t="shared" si="73"/>
        <v>#DIV/0!</v>
      </c>
      <c r="AJ87" s="117" t="e">
        <f t="shared" si="74"/>
        <v>#DIV/0!</v>
      </c>
      <c r="AK87" s="117" t="e">
        <f t="shared" si="75"/>
        <v>#DIV/0!</v>
      </c>
      <c r="AL87" s="261" t="e">
        <f t="shared" si="76"/>
        <v>#DIV/0!</v>
      </c>
      <c r="AM87" s="117" t="e">
        <f t="shared" si="77"/>
        <v>#DIV/0!</v>
      </c>
      <c r="AN87" s="117" t="e">
        <f t="shared" si="78"/>
        <v>#DIV/0!</v>
      </c>
      <c r="AO87" s="261" t="e">
        <f t="shared" si="79"/>
        <v>#DIV/0!</v>
      </c>
      <c r="AP87" s="218"/>
    </row>
    <row r="88" spans="1:42" ht="15.75" hidden="1">
      <c r="A88" s="182" t="s">
        <v>569</v>
      </c>
      <c r="B88" s="229" t="s">
        <v>551</v>
      </c>
      <c r="C88" s="214"/>
      <c r="D88" s="214"/>
      <c r="E88" s="214"/>
      <c r="F88" s="214"/>
      <c r="G88" s="180">
        <f>C88</f>
        <v>0</v>
      </c>
      <c r="H88" s="214"/>
      <c r="I88" s="180">
        <f>(G88+H88)/2</f>
        <v>0</v>
      </c>
      <c r="J88" s="179"/>
      <c r="K88" s="180">
        <f>H88</f>
        <v>0</v>
      </c>
      <c r="L88" s="214"/>
      <c r="M88" s="180">
        <f>(K88+L88)/2</f>
        <v>0</v>
      </c>
      <c r="N88" s="179">
        <f t="shared" si="81"/>
        <v>0</v>
      </c>
      <c r="O88" s="180">
        <f>L88</f>
        <v>0</v>
      </c>
      <c r="P88" s="214"/>
      <c r="Q88" s="180">
        <f>(O88+P88)/2</f>
        <v>0</v>
      </c>
      <c r="R88" s="179">
        <f>Q88-D88</f>
        <v>0</v>
      </c>
      <c r="S88" s="180">
        <f>P88</f>
        <v>0</v>
      </c>
      <c r="T88" s="214"/>
      <c r="U88" s="180">
        <f>(S88+T88)/2</f>
        <v>0</v>
      </c>
      <c r="V88" s="179">
        <f t="shared" si="82"/>
        <v>0</v>
      </c>
      <c r="W88" s="180">
        <f>T88</f>
        <v>0</v>
      </c>
      <c r="X88" s="214"/>
      <c r="Y88" s="180">
        <f>(W88+X88)/2</f>
        <v>0</v>
      </c>
      <c r="Z88" s="179">
        <f t="shared" si="83"/>
        <v>0</v>
      </c>
      <c r="AA88" s="117" t="e">
        <f t="shared" si="65"/>
        <v>#DIV/0!</v>
      </c>
      <c r="AB88" s="117" t="e">
        <f t="shared" si="66"/>
        <v>#DIV/0!</v>
      </c>
      <c r="AC88" s="117" t="e">
        <f t="shared" si="67"/>
        <v>#DIV/0!</v>
      </c>
      <c r="AD88" s="117" t="e">
        <f t="shared" si="68"/>
        <v>#DIV/0!</v>
      </c>
      <c r="AE88" s="117" t="e">
        <f t="shared" si="69"/>
        <v>#DIV/0!</v>
      </c>
      <c r="AF88" s="117" t="e">
        <f t="shared" si="70"/>
        <v>#DIV/0!</v>
      </c>
      <c r="AG88" s="117" t="e">
        <f t="shared" si="71"/>
        <v>#DIV/0!</v>
      </c>
      <c r="AH88" s="117" t="e">
        <f t="shared" si="72"/>
        <v>#DIV/0!</v>
      </c>
      <c r="AI88" s="261" t="e">
        <f t="shared" si="73"/>
        <v>#DIV/0!</v>
      </c>
      <c r="AJ88" s="117" t="e">
        <f t="shared" si="74"/>
        <v>#DIV/0!</v>
      </c>
      <c r="AK88" s="117" t="e">
        <f t="shared" si="75"/>
        <v>#DIV/0!</v>
      </c>
      <c r="AL88" s="261" t="e">
        <f t="shared" si="76"/>
        <v>#DIV/0!</v>
      </c>
      <c r="AM88" s="117" t="e">
        <f t="shared" si="77"/>
        <v>#DIV/0!</v>
      </c>
      <c r="AN88" s="117" t="e">
        <f t="shared" si="78"/>
        <v>#DIV/0!</v>
      </c>
      <c r="AO88" s="261" t="e">
        <f t="shared" si="79"/>
        <v>#DIV/0!</v>
      </c>
      <c r="AP88" s="183"/>
    </row>
    <row r="89" spans="1:42" hidden="1">
      <c r="A89" s="182" t="s">
        <v>570</v>
      </c>
      <c r="B89" s="229" t="s">
        <v>553</v>
      </c>
      <c r="C89" s="214"/>
      <c r="D89" s="214"/>
      <c r="E89" s="214"/>
      <c r="F89" s="214"/>
      <c r="G89" s="180">
        <f>I89</f>
        <v>0</v>
      </c>
      <c r="H89" s="180">
        <f>I89</f>
        <v>0</v>
      </c>
      <c r="I89" s="214"/>
      <c r="J89" s="179"/>
      <c r="K89" s="180">
        <f>M89</f>
        <v>0</v>
      </c>
      <c r="L89" s="180">
        <f>M89</f>
        <v>0</v>
      </c>
      <c r="M89" s="214"/>
      <c r="N89" s="179">
        <f t="shared" si="81"/>
        <v>0</v>
      </c>
      <c r="O89" s="180">
        <f>Q89</f>
        <v>0</v>
      </c>
      <c r="P89" s="180">
        <f>Q89</f>
        <v>0</v>
      </c>
      <c r="Q89" s="214"/>
      <c r="R89" s="179">
        <f>Q89-D89</f>
        <v>0</v>
      </c>
      <c r="S89" s="180">
        <f>U89</f>
        <v>0</v>
      </c>
      <c r="T89" s="180">
        <f>U89</f>
        <v>0</v>
      </c>
      <c r="U89" s="214"/>
      <c r="V89" s="179">
        <f t="shared" si="82"/>
        <v>0</v>
      </c>
      <c r="W89" s="180">
        <f>Y89</f>
        <v>0</v>
      </c>
      <c r="X89" s="180">
        <f>Y89</f>
        <v>0</v>
      </c>
      <c r="Y89" s="214"/>
      <c r="Z89" s="179">
        <f t="shared" si="83"/>
        <v>0</v>
      </c>
      <c r="AA89" s="117" t="e">
        <f t="shared" si="65"/>
        <v>#DIV/0!</v>
      </c>
      <c r="AB89" s="117" t="e">
        <f t="shared" si="66"/>
        <v>#DIV/0!</v>
      </c>
      <c r="AC89" s="117" t="e">
        <f t="shared" si="67"/>
        <v>#DIV/0!</v>
      </c>
      <c r="AD89" s="117" t="e">
        <f t="shared" si="68"/>
        <v>#DIV/0!</v>
      </c>
      <c r="AE89" s="117" t="e">
        <f t="shared" si="69"/>
        <v>#DIV/0!</v>
      </c>
      <c r="AF89" s="117" t="e">
        <f t="shared" si="70"/>
        <v>#DIV/0!</v>
      </c>
      <c r="AG89" s="117" t="e">
        <f t="shared" si="71"/>
        <v>#DIV/0!</v>
      </c>
      <c r="AH89" s="117" t="e">
        <f t="shared" si="72"/>
        <v>#DIV/0!</v>
      </c>
      <c r="AI89" s="261" t="e">
        <f t="shared" si="73"/>
        <v>#DIV/0!</v>
      </c>
      <c r="AJ89" s="117" t="e">
        <f t="shared" si="74"/>
        <v>#DIV/0!</v>
      </c>
      <c r="AK89" s="117" t="e">
        <f t="shared" si="75"/>
        <v>#DIV/0!</v>
      </c>
      <c r="AL89" s="261" t="e">
        <f t="shared" si="76"/>
        <v>#DIV/0!</v>
      </c>
      <c r="AM89" s="117" t="e">
        <f t="shared" si="77"/>
        <v>#DIV/0!</v>
      </c>
      <c r="AN89" s="117" t="e">
        <f t="shared" si="78"/>
        <v>#DIV/0!</v>
      </c>
      <c r="AO89" s="261" t="e">
        <f t="shared" si="79"/>
        <v>#DIV/0!</v>
      </c>
      <c r="AP89" s="183"/>
    </row>
    <row r="90" spans="1:42" hidden="1">
      <c r="A90" s="182" t="s">
        <v>571</v>
      </c>
      <c r="B90" s="228" t="s">
        <v>555</v>
      </c>
      <c r="C90" s="179">
        <f t="shared" ref="C90:F90" si="90">C91*C92*12</f>
        <v>0</v>
      </c>
      <c r="D90" s="179">
        <f t="shared" si="90"/>
        <v>0</v>
      </c>
      <c r="E90" s="179">
        <f t="shared" si="90"/>
        <v>0</v>
      </c>
      <c r="F90" s="179">
        <f t="shared" si="90"/>
        <v>0</v>
      </c>
      <c r="G90" s="179">
        <f>G91*G92*6</f>
        <v>0</v>
      </c>
      <c r="H90" s="179">
        <f>H91*H92*6</f>
        <v>0</v>
      </c>
      <c r="I90" s="179">
        <f>I91*I92*12</f>
        <v>0</v>
      </c>
      <c r="J90" s="179"/>
      <c r="K90" s="179">
        <f>K91*K92*6</f>
        <v>0</v>
      </c>
      <c r="L90" s="179">
        <f>L91*L92*6</f>
        <v>0</v>
      </c>
      <c r="M90" s="179">
        <f>M91*M92*12</f>
        <v>0</v>
      </c>
      <c r="N90" s="179">
        <f t="shared" si="81"/>
        <v>0</v>
      </c>
      <c r="O90" s="179">
        <f>O91*O92*6</f>
        <v>0</v>
      </c>
      <c r="P90" s="179">
        <f>P91*P92*6</f>
        <v>0</v>
      </c>
      <c r="Q90" s="179">
        <f>Q91*Q92*12</f>
        <v>0</v>
      </c>
      <c r="R90" s="179"/>
      <c r="S90" s="179">
        <f>S91*S92*6</f>
        <v>0</v>
      </c>
      <c r="T90" s="179">
        <f>T91*T92*6</f>
        <v>0</v>
      </c>
      <c r="U90" s="179">
        <f>U91*U92*12</f>
        <v>0</v>
      </c>
      <c r="V90" s="179">
        <f t="shared" si="82"/>
        <v>0</v>
      </c>
      <c r="W90" s="179">
        <f>W91*W92*6</f>
        <v>0</v>
      </c>
      <c r="X90" s="179">
        <f>X91*X92*6</f>
        <v>0</v>
      </c>
      <c r="Y90" s="179">
        <f>Y91*Y92*12</f>
        <v>0</v>
      </c>
      <c r="Z90" s="179">
        <f t="shared" si="83"/>
        <v>0</v>
      </c>
      <c r="AA90" s="117" t="e">
        <f t="shared" si="65"/>
        <v>#DIV/0!</v>
      </c>
      <c r="AB90" s="117" t="e">
        <f t="shared" si="66"/>
        <v>#DIV/0!</v>
      </c>
      <c r="AC90" s="117" t="e">
        <f t="shared" si="67"/>
        <v>#DIV/0!</v>
      </c>
      <c r="AD90" s="117" t="e">
        <f t="shared" si="68"/>
        <v>#DIV/0!</v>
      </c>
      <c r="AE90" s="117" t="e">
        <f t="shared" si="69"/>
        <v>#DIV/0!</v>
      </c>
      <c r="AF90" s="117" t="e">
        <f t="shared" si="70"/>
        <v>#DIV/0!</v>
      </c>
      <c r="AG90" s="117" t="e">
        <f t="shared" si="71"/>
        <v>#DIV/0!</v>
      </c>
      <c r="AH90" s="117" t="e">
        <f t="shared" si="72"/>
        <v>#DIV/0!</v>
      </c>
      <c r="AI90" s="261" t="e">
        <f t="shared" si="73"/>
        <v>#DIV/0!</v>
      </c>
      <c r="AJ90" s="117" t="e">
        <f t="shared" si="74"/>
        <v>#DIV/0!</v>
      </c>
      <c r="AK90" s="117" t="e">
        <f t="shared" si="75"/>
        <v>#DIV/0!</v>
      </c>
      <c r="AL90" s="261" t="e">
        <f t="shared" si="76"/>
        <v>#DIV/0!</v>
      </c>
      <c r="AM90" s="117" t="e">
        <f t="shared" si="77"/>
        <v>#DIV/0!</v>
      </c>
      <c r="AN90" s="117" t="e">
        <f t="shared" si="78"/>
        <v>#DIV/0!</v>
      </c>
      <c r="AO90" s="261" t="e">
        <f t="shared" si="79"/>
        <v>#DIV/0!</v>
      </c>
      <c r="AP90" s="183"/>
    </row>
    <row r="91" spans="1:42" ht="15.75" hidden="1">
      <c r="A91" s="182" t="s">
        <v>572</v>
      </c>
      <c r="B91" s="229" t="s">
        <v>557</v>
      </c>
      <c r="C91" s="214"/>
      <c r="D91" s="214"/>
      <c r="E91" s="214"/>
      <c r="F91" s="214"/>
      <c r="G91" s="180">
        <f>C91</f>
        <v>0</v>
      </c>
      <c r="H91" s="214"/>
      <c r="I91" s="180">
        <f>(G91+H91)/2</f>
        <v>0</v>
      </c>
      <c r="J91" s="179"/>
      <c r="K91" s="180">
        <f>H91</f>
        <v>0</v>
      </c>
      <c r="L91" s="214"/>
      <c r="M91" s="180">
        <f>(K91+L91)/2</f>
        <v>0</v>
      </c>
      <c r="N91" s="179">
        <f t="shared" si="81"/>
        <v>0</v>
      </c>
      <c r="O91" s="180">
        <f>L91</f>
        <v>0</v>
      </c>
      <c r="P91" s="214"/>
      <c r="Q91" s="180">
        <f>(O91+P91)/2</f>
        <v>0</v>
      </c>
      <c r="R91" s="179">
        <f>Q91-D91</f>
        <v>0</v>
      </c>
      <c r="S91" s="180">
        <f>P91</f>
        <v>0</v>
      </c>
      <c r="T91" s="214"/>
      <c r="U91" s="180">
        <f>(S91+T91)/2</f>
        <v>0</v>
      </c>
      <c r="V91" s="179">
        <f t="shared" si="82"/>
        <v>0</v>
      </c>
      <c r="W91" s="180">
        <f>T91</f>
        <v>0</v>
      </c>
      <c r="X91" s="214"/>
      <c r="Y91" s="180">
        <f>(W91+X91)/2</f>
        <v>0</v>
      </c>
      <c r="Z91" s="179">
        <f t="shared" si="83"/>
        <v>0</v>
      </c>
      <c r="AA91" s="117" t="e">
        <f t="shared" si="65"/>
        <v>#DIV/0!</v>
      </c>
      <c r="AB91" s="117" t="e">
        <f t="shared" si="66"/>
        <v>#DIV/0!</v>
      </c>
      <c r="AC91" s="117" t="e">
        <f t="shared" si="67"/>
        <v>#DIV/0!</v>
      </c>
      <c r="AD91" s="117" t="e">
        <f t="shared" si="68"/>
        <v>#DIV/0!</v>
      </c>
      <c r="AE91" s="117" t="e">
        <f t="shared" si="69"/>
        <v>#DIV/0!</v>
      </c>
      <c r="AF91" s="117" t="e">
        <f t="shared" si="70"/>
        <v>#DIV/0!</v>
      </c>
      <c r="AG91" s="117" t="e">
        <f t="shared" si="71"/>
        <v>#DIV/0!</v>
      </c>
      <c r="AH91" s="117" t="e">
        <f t="shared" si="72"/>
        <v>#DIV/0!</v>
      </c>
      <c r="AI91" s="261" t="e">
        <f t="shared" si="73"/>
        <v>#DIV/0!</v>
      </c>
      <c r="AJ91" s="117" t="e">
        <f t="shared" si="74"/>
        <v>#DIV/0!</v>
      </c>
      <c r="AK91" s="117" t="e">
        <f t="shared" si="75"/>
        <v>#DIV/0!</v>
      </c>
      <c r="AL91" s="261" t="e">
        <f t="shared" si="76"/>
        <v>#DIV/0!</v>
      </c>
      <c r="AM91" s="117" t="e">
        <f t="shared" si="77"/>
        <v>#DIV/0!</v>
      </c>
      <c r="AN91" s="117" t="e">
        <f t="shared" si="78"/>
        <v>#DIV/0!</v>
      </c>
      <c r="AO91" s="261" t="e">
        <f t="shared" si="79"/>
        <v>#DIV/0!</v>
      </c>
      <c r="AP91" s="183"/>
    </row>
    <row r="92" spans="1:42" ht="15.75" hidden="1">
      <c r="A92" s="182" t="s">
        <v>577</v>
      </c>
      <c r="B92" s="229" t="s">
        <v>559</v>
      </c>
      <c r="C92" s="214"/>
      <c r="D92" s="214"/>
      <c r="E92" s="214"/>
      <c r="F92" s="214"/>
      <c r="G92" s="180">
        <f>I92</f>
        <v>0</v>
      </c>
      <c r="H92" s="180">
        <f>I92</f>
        <v>0</v>
      </c>
      <c r="I92" s="214"/>
      <c r="J92" s="179"/>
      <c r="K92" s="180">
        <f>M92</f>
        <v>0</v>
      </c>
      <c r="L92" s="180">
        <f>M92</f>
        <v>0</v>
      </c>
      <c r="M92" s="214"/>
      <c r="N92" s="179">
        <f t="shared" si="81"/>
        <v>0</v>
      </c>
      <c r="O92" s="180">
        <f>Q92</f>
        <v>0</v>
      </c>
      <c r="P92" s="180">
        <f>Q92</f>
        <v>0</v>
      </c>
      <c r="Q92" s="214"/>
      <c r="R92" s="179">
        <f>Q92-D92</f>
        <v>0</v>
      </c>
      <c r="S92" s="180">
        <f>U92</f>
        <v>0</v>
      </c>
      <c r="T92" s="180">
        <f>U92</f>
        <v>0</v>
      </c>
      <c r="U92" s="214"/>
      <c r="V92" s="179">
        <f t="shared" si="82"/>
        <v>0</v>
      </c>
      <c r="W92" s="180">
        <f>Y92</f>
        <v>0</v>
      </c>
      <c r="X92" s="180">
        <f>Y92</f>
        <v>0</v>
      </c>
      <c r="Y92" s="214"/>
      <c r="Z92" s="179">
        <f t="shared" si="83"/>
        <v>0</v>
      </c>
      <c r="AA92" s="117" t="e">
        <f t="shared" si="65"/>
        <v>#DIV/0!</v>
      </c>
      <c r="AB92" s="117" t="e">
        <f t="shared" si="66"/>
        <v>#DIV/0!</v>
      </c>
      <c r="AC92" s="117" t="e">
        <f t="shared" si="67"/>
        <v>#DIV/0!</v>
      </c>
      <c r="AD92" s="117" t="e">
        <f t="shared" si="68"/>
        <v>#DIV/0!</v>
      </c>
      <c r="AE92" s="117" t="e">
        <f t="shared" si="69"/>
        <v>#DIV/0!</v>
      </c>
      <c r="AF92" s="117" t="e">
        <f t="shared" si="70"/>
        <v>#DIV/0!</v>
      </c>
      <c r="AG92" s="117" t="e">
        <f t="shared" si="71"/>
        <v>#DIV/0!</v>
      </c>
      <c r="AH92" s="117" t="e">
        <f t="shared" si="72"/>
        <v>#DIV/0!</v>
      </c>
      <c r="AI92" s="261" t="e">
        <f t="shared" si="73"/>
        <v>#DIV/0!</v>
      </c>
      <c r="AJ92" s="117" t="e">
        <f t="shared" si="74"/>
        <v>#DIV/0!</v>
      </c>
      <c r="AK92" s="117" t="e">
        <f t="shared" si="75"/>
        <v>#DIV/0!</v>
      </c>
      <c r="AL92" s="261" t="e">
        <f t="shared" si="76"/>
        <v>#DIV/0!</v>
      </c>
      <c r="AM92" s="117" t="e">
        <f t="shared" si="77"/>
        <v>#DIV/0!</v>
      </c>
      <c r="AN92" s="117" t="e">
        <f t="shared" si="78"/>
        <v>#DIV/0!</v>
      </c>
      <c r="AO92" s="261" t="e">
        <f t="shared" si="79"/>
        <v>#DIV/0!</v>
      </c>
      <c r="AP92" s="183"/>
    </row>
    <row r="93" spans="1:42" hidden="1">
      <c r="A93" s="182" t="s">
        <v>567</v>
      </c>
      <c r="B93" s="227" t="s">
        <v>580</v>
      </c>
      <c r="C93" s="179">
        <f t="shared" ref="C93:I93" si="91">C94+C97</f>
        <v>0</v>
      </c>
      <c r="D93" s="179">
        <f t="shared" si="91"/>
        <v>0</v>
      </c>
      <c r="E93" s="179">
        <f t="shared" si="91"/>
        <v>0</v>
      </c>
      <c r="F93" s="179">
        <f t="shared" si="91"/>
        <v>0</v>
      </c>
      <c r="G93" s="179">
        <f>G94+G97</f>
        <v>0</v>
      </c>
      <c r="H93" s="179">
        <f t="shared" si="91"/>
        <v>0</v>
      </c>
      <c r="I93" s="179">
        <f t="shared" si="91"/>
        <v>0</v>
      </c>
      <c r="J93" s="179"/>
      <c r="K93" s="179">
        <f>K94+K97</f>
        <v>0</v>
      </c>
      <c r="L93" s="179">
        <f>L94+L97</f>
        <v>0</v>
      </c>
      <c r="M93" s="179">
        <f>M94+M97</f>
        <v>0</v>
      </c>
      <c r="N93" s="179">
        <f t="shared" si="81"/>
        <v>0</v>
      </c>
      <c r="O93" s="179">
        <f>O94+O97</f>
        <v>0</v>
      </c>
      <c r="P93" s="179">
        <f>P94+P97</f>
        <v>0</v>
      </c>
      <c r="Q93" s="179">
        <f>Q94+Q97</f>
        <v>0</v>
      </c>
      <c r="R93" s="179">
        <f>Q93-D93</f>
        <v>0</v>
      </c>
      <c r="S93" s="179">
        <f>S94+S97</f>
        <v>0</v>
      </c>
      <c r="T93" s="179">
        <f>T94+T97</f>
        <v>0</v>
      </c>
      <c r="U93" s="179">
        <f>U94+U97</f>
        <v>0</v>
      </c>
      <c r="V93" s="179">
        <f t="shared" si="82"/>
        <v>0</v>
      </c>
      <c r="W93" s="179">
        <f>W94+W97</f>
        <v>0</v>
      </c>
      <c r="X93" s="179">
        <f>X94+X97</f>
        <v>0</v>
      </c>
      <c r="Y93" s="179">
        <f>Y94+Y97</f>
        <v>0</v>
      </c>
      <c r="Z93" s="179">
        <f t="shared" si="83"/>
        <v>0</v>
      </c>
      <c r="AA93" s="117" t="e">
        <f t="shared" si="65"/>
        <v>#DIV/0!</v>
      </c>
      <c r="AB93" s="117" t="e">
        <f t="shared" si="66"/>
        <v>#DIV/0!</v>
      </c>
      <c r="AC93" s="117" t="e">
        <f t="shared" si="67"/>
        <v>#DIV/0!</v>
      </c>
      <c r="AD93" s="117" t="e">
        <f t="shared" si="68"/>
        <v>#DIV/0!</v>
      </c>
      <c r="AE93" s="117" t="e">
        <f t="shared" si="69"/>
        <v>#DIV/0!</v>
      </c>
      <c r="AF93" s="117" t="e">
        <f t="shared" si="70"/>
        <v>#DIV/0!</v>
      </c>
      <c r="AG93" s="117" t="e">
        <f t="shared" si="71"/>
        <v>#DIV/0!</v>
      </c>
      <c r="AH93" s="117" t="e">
        <f t="shared" si="72"/>
        <v>#DIV/0!</v>
      </c>
      <c r="AI93" s="261" t="e">
        <f t="shared" si="73"/>
        <v>#DIV/0!</v>
      </c>
      <c r="AJ93" s="117" t="e">
        <f t="shared" si="74"/>
        <v>#DIV/0!</v>
      </c>
      <c r="AK93" s="117" t="e">
        <f t="shared" si="75"/>
        <v>#DIV/0!</v>
      </c>
      <c r="AL93" s="261" t="e">
        <f t="shared" si="76"/>
        <v>#DIV/0!</v>
      </c>
      <c r="AM93" s="117" t="e">
        <f t="shared" si="77"/>
        <v>#DIV/0!</v>
      </c>
      <c r="AN93" s="117" t="e">
        <f t="shared" si="78"/>
        <v>#DIV/0!</v>
      </c>
      <c r="AO93" s="261" t="e">
        <f t="shared" si="79"/>
        <v>#DIV/0!</v>
      </c>
      <c r="AP93" s="183"/>
    </row>
    <row r="94" spans="1:42" s="234" customFormat="1" hidden="1">
      <c r="A94" s="233" t="s">
        <v>568</v>
      </c>
      <c r="B94" s="228" t="s">
        <v>549</v>
      </c>
      <c r="C94" s="213">
        <f t="shared" ref="C94:F94" si="92">C95*C96*12</f>
        <v>0</v>
      </c>
      <c r="D94" s="213">
        <f t="shared" si="92"/>
        <v>0</v>
      </c>
      <c r="E94" s="213">
        <f t="shared" si="92"/>
        <v>0</v>
      </c>
      <c r="F94" s="213">
        <f t="shared" si="92"/>
        <v>0</v>
      </c>
      <c r="G94" s="213">
        <f>G95*G96*6</f>
        <v>0</v>
      </c>
      <c r="H94" s="213">
        <f>H95*H96*6</f>
        <v>0</v>
      </c>
      <c r="I94" s="213">
        <f>I95*I96*12</f>
        <v>0</v>
      </c>
      <c r="J94" s="213"/>
      <c r="K94" s="213">
        <f>K95*K96*6</f>
        <v>0</v>
      </c>
      <c r="L94" s="213">
        <f>L95*L96*6</f>
        <v>0</v>
      </c>
      <c r="M94" s="213">
        <f>M95*M96*12</f>
        <v>0</v>
      </c>
      <c r="N94" s="179">
        <f t="shared" si="81"/>
        <v>0</v>
      </c>
      <c r="O94" s="213">
        <f>O95*O96*6</f>
        <v>0</v>
      </c>
      <c r="P94" s="213">
        <f>P95*P96*6</f>
        <v>0</v>
      </c>
      <c r="Q94" s="213">
        <f>Q95*Q96*12</f>
        <v>0</v>
      </c>
      <c r="R94" s="213"/>
      <c r="S94" s="213">
        <f>S95*S96*6</f>
        <v>0</v>
      </c>
      <c r="T94" s="213">
        <f>T95*T96*6</f>
        <v>0</v>
      </c>
      <c r="U94" s="213">
        <f>U95*U96*12</f>
        <v>0</v>
      </c>
      <c r="V94" s="179">
        <f t="shared" si="82"/>
        <v>0</v>
      </c>
      <c r="W94" s="213">
        <f>W95*W96*6</f>
        <v>0</v>
      </c>
      <c r="X94" s="213">
        <f>X95*X96*6</f>
        <v>0</v>
      </c>
      <c r="Y94" s="213">
        <f>Y95*Y96*12</f>
        <v>0</v>
      </c>
      <c r="Z94" s="179">
        <f t="shared" si="83"/>
        <v>0</v>
      </c>
      <c r="AA94" s="117" t="e">
        <f t="shared" si="65"/>
        <v>#DIV/0!</v>
      </c>
      <c r="AB94" s="117" t="e">
        <f t="shared" si="66"/>
        <v>#DIV/0!</v>
      </c>
      <c r="AC94" s="117" t="e">
        <f t="shared" si="67"/>
        <v>#DIV/0!</v>
      </c>
      <c r="AD94" s="117" t="e">
        <f t="shared" si="68"/>
        <v>#DIV/0!</v>
      </c>
      <c r="AE94" s="117" t="e">
        <f t="shared" si="69"/>
        <v>#DIV/0!</v>
      </c>
      <c r="AF94" s="117" t="e">
        <f t="shared" si="70"/>
        <v>#DIV/0!</v>
      </c>
      <c r="AG94" s="117" t="e">
        <f t="shared" si="71"/>
        <v>#DIV/0!</v>
      </c>
      <c r="AH94" s="117" t="e">
        <f t="shared" si="72"/>
        <v>#DIV/0!</v>
      </c>
      <c r="AI94" s="261" t="e">
        <f t="shared" si="73"/>
        <v>#DIV/0!</v>
      </c>
      <c r="AJ94" s="117" t="e">
        <f t="shared" si="74"/>
        <v>#DIV/0!</v>
      </c>
      <c r="AK94" s="117" t="e">
        <f t="shared" si="75"/>
        <v>#DIV/0!</v>
      </c>
      <c r="AL94" s="261" t="e">
        <f t="shared" si="76"/>
        <v>#DIV/0!</v>
      </c>
      <c r="AM94" s="117" t="e">
        <f t="shared" si="77"/>
        <v>#DIV/0!</v>
      </c>
      <c r="AN94" s="117" t="e">
        <f t="shared" si="78"/>
        <v>#DIV/0!</v>
      </c>
      <c r="AO94" s="261" t="e">
        <f t="shared" si="79"/>
        <v>#DIV/0!</v>
      </c>
      <c r="AP94" s="218"/>
    </row>
    <row r="95" spans="1:42" ht="15.75" hidden="1">
      <c r="A95" s="182" t="s">
        <v>569</v>
      </c>
      <c r="B95" s="229" t="s">
        <v>551</v>
      </c>
      <c r="C95" s="214"/>
      <c r="D95" s="214"/>
      <c r="E95" s="214"/>
      <c r="F95" s="214"/>
      <c r="G95" s="180">
        <f>C95</f>
        <v>0</v>
      </c>
      <c r="H95" s="214"/>
      <c r="I95" s="180">
        <f>(G95+H95)/2</f>
        <v>0</v>
      </c>
      <c r="J95" s="179"/>
      <c r="K95" s="180">
        <f>H95</f>
        <v>0</v>
      </c>
      <c r="L95" s="214"/>
      <c r="M95" s="180">
        <f>(K95+L95)/2</f>
        <v>0</v>
      </c>
      <c r="N95" s="179">
        <f t="shared" si="81"/>
        <v>0</v>
      </c>
      <c r="O95" s="180">
        <f>L95</f>
        <v>0</v>
      </c>
      <c r="P95" s="214"/>
      <c r="Q95" s="180">
        <f>(O95+P95)/2</f>
        <v>0</v>
      </c>
      <c r="R95" s="179">
        <f>Q95-D95</f>
        <v>0</v>
      </c>
      <c r="S95" s="180">
        <f>P95</f>
        <v>0</v>
      </c>
      <c r="T95" s="214"/>
      <c r="U95" s="180">
        <f>(S95+T95)/2</f>
        <v>0</v>
      </c>
      <c r="V95" s="179">
        <f t="shared" si="82"/>
        <v>0</v>
      </c>
      <c r="W95" s="180">
        <f>T95</f>
        <v>0</v>
      </c>
      <c r="X95" s="214"/>
      <c r="Y95" s="180">
        <f>(W95+X95)/2</f>
        <v>0</v>
      </c>
      <c r="Z95" s="179">
        <f t="shared" si="83"/>
        <v>0</v>
      </c>
      <c r="AA95" s="117" t="e">
        <f t="shared" si="65"/>
        <v>#DIV/0!</v>
      </c>
      <c r="AB95" s="117" t="e">
        <f t="shared" si="66"/>
        <v>#DIV/0!</v>
      </c>
      <c r="AC95" s="117" t="e">
        <f t="shared" si="67"/>
        <v>#DIV/0!</v>
      </c>
      <c r="AD95" s="117" t="e">
        <f t="shared" si="68"/>
        <v>#DIV/0!</v>
      </c>
      <c r="AE95" s="117" t="e">
        <f t="shared" si="69"/>
        <v>#DIV/0!</v>
      </c>
      <c r="AF95" s="117" t="e">
        <f t="shared" si="70"/>
        <v>#DIV/0!</v>
      </c>
      <c r="AG95" s="117" t="e">
        <f t="shared" si="71"/>
        <v>#DIV/0!</v>
      </c>
      <c r="AH95" s="117" t="e">
        <f t="shared" si="72"/>
        <v>#DIV/0!</v>
      </c>
      <c r="AI95" s="261" t="e">
        <f t="shared" si="73"/>
        <v>#DIV/0!</v>
      </c>
      <c r="AJ95" s="117" t="e">
        <f t="shared" si="74"/>
        <v>#DIV/0!</v>
      </c>
      <c r="AK95" s="117" t="e">
        <f t="shared" si="75"/>
        <v>#DIV/0!</v>
      </c>
      <c r="AL95" s="261" t="e">
        <f t="shared" si="76"/>
        <v>#DIV/0!</v>
      </c>
      <c r="AM95" s="117" t="e">
        <f t="shared" si="77"/>
        <v>#DIV/0!</v>
      </c>
      <c r="AN95" s="117" t="e">
        <f t="shared" si="78"/>
        <v>#DIV/0!</v>
      </c>
      <c r="AO95" s="261" t="e">
        <f t="shared" si="79"/>
        <v>#DIV/0!</v>
      </c>
      <c r="AP95" s="183"/>
    </row>
    <row r="96" spans="1:42" hidden="1">
      <c r="A96" s="182" t="s">
        <v>570</v>
      </c>
      <c r="B96" s="229" t="s">
        <v>553</v>
      </c>
      <c r="C96" s="214"/>
      <c r="D96" s="214"/>
      <c r="E96" s="214"/>
      <c r="F96" s="214"/>
      <c r="G96" s="180">
        <f>I96</f>
        <v>0</v>
      </c>
      <c r="H96" s="180">
        <f>I96</f>
        <v>0</v>
      </c>
      <c r="I96" s="214"/>
      <c r="J96" s="179"/>
      <c r="K96" s="180">
        <f>M96</f>
        <v>0</v>
      </c>
      <c r="L96" s="180">
        <f>M96</f>
        <v>0</v>
      </c>
      <c r="M96" s="214"/>
      <c r="N96" s="179">
        <f t="shared" si="81"/>
        <v>0</v>
      </c>
      <c r="O96" s="180">
        <f>Q96</f>
        <v>0</v>
      </c>
      <c r="P96" s="180">
        <f>Q96</f>
        <v>0</v>
      </c>
      <c r="Q96" s="214"/>
      <c r="R96" s="179">
        <f>Q96-D96</f>
        <v>0</v>
      </c>
      <c r="S96" s="180">
        <f>U96</f>
        <v>0</v>
      </c>
      <c r="T96" s="180">
        <f>U96</f>
        <v>0</v>
      </c>
      <c r="U96" s="214"/>
      <c r="V96" s="179">
        <f t="shared" si="82"/>
        <v>0</v>
      </c>
      <c r="W96" s="180">
        <f>Y96</f>
        <v>0</v>
      </c>
      <c r="X96" s="180">
        <f>Y96</f>
        <v>0</v>
      </c>
      <c r="Y96" s="214"/>
      <c r="Z96" s="179">
        <f t="shared" si="83"/>
        <v>0</v>
      </c>
      <c r="AA96" s="117" t="e">
        <f t="shared" si="65"/>
        <v>#DIV/0!</v>
      </c>
      <c r="AB96" s="117" t="e">
        <f t="shared" si="66"/>
        <v>#DIV/0!</v>
      </c>
      <c r="AC96" s="117" t="e">
        <f t="shared" si="67"/>
        <v>#DIV/0!</v>
      </c>
      <c r="AD96" s="117" t="e">
        <f t="shared" si="68"/>
        <v>#DIV/0!</v>
      </c>
      <c r="AE96" s="117" t="e">
        <f t="shared" si="69"/>
        <v>#DIV/0!</v>
      </c>
      <c r="AF96" s="117" t="e">
        <f t="shared" si="70"/>
        <v>#DIV/0!</v>
      </c>
      <c r="AG96" s="117" t="e">
        <f t="shared" si="71"/>
        <v>#DIV/0!</v>
      </c>
      <c r="AH96" s="117" t="e">
        <f t="shared" si="72"/>
        <v>#DIV/0!</v>
      </c>
      <c r="AI96" s="261" t="e">
        <f t="shared" si="73"/>
        <v>#DIV/0!</v>
      </c>
      <c r="AJ96" s="117" t="e">
        <f t="shared" si="74"/>
        <v>#DIV/0!</v>
      </c>
      <c r="AK96" s="117" t="e">
        <f t="shared" si="75"/>
        <v>#DIV/0!</v>
      </c>
      <c r="AL96" s="261" t="e">
        <f t="shared" si="76"/>
        <v>#DIV/0!</v>
      </c>
      <c r="AM96" s="117" t="e">
        <f t="shared" si="77"/>
        <v>#DIV/0!</v>
      </c>
      <c r="AN96" s="117" t="e">
        <f t="shared" si="78"/>
        <v>#DIV/0!</v>
      </c>
      <c r="AO96" s="261" t="e">
        <f t="shared" si="79"/>
        <v>#DIV/0!</v>
      </c>
      <c r="AP96" s="183"/>
    </row>
    <row r="97" spans="1:42" hidden="1">
      <c r="A97" s="182" t="s">
        <v>571</v>
      </c>
      <c r="B97" s="228" t="s">
        <v>555</v>
      </c>
      <c r="C97" s="179">
        <f t="shared" ref="C97:F97" si="93">C98*C99*12</f>
        <v>0</v>
      </c>
      <c r="D97" s="179">
        <f t="shared" si="93"/>
        <v>0</v>
      </c>
      <c r="E97" s="179">
        <f t="shared" si="93"/>
        <v>0</v>
      </c>
      <c r="F97" s="179">
        <f t="shared" si="93"/>
        <v>0</v>
      </c>
      <c r="G97" s="179">
        <f>G98*G99*6</f>
        <v>0</v>
      </c>
      <c r="H97" s="179">
        <f>H98*H99*6</f>
        <v>0</v>
      </c>
      <c r="I97" s="179">
        <f>I98*I99*12</f>
        <v>0</v>
      </c>
      <c r="J97" s="179"/>
      <c r="K97" s="179">
        <f>K98*K99*6</f>
        <v>0</v>
      </c>
      <c r="L97" s="179">
        <f>L98*L99*6</f>
        <v>0</v>
      </c>
      <c r="M97" s="179">
        <f>M98*M99*12</f>
        <v>0</v>
      </c>
      <c r="N97" s="179">
        <f t="shared" si="81"/>
        <v>0</v>
      </c>
      <c r="O97" s="179">
        <f>O98*O99*6</f>
        <v>0</v>
      </c>
      <c r="P97" s="179">
        <f>P98*P99*6</f>
        <v>0</v>
      </c>
      <c r="Q97" s="179">
        <f>Q98*Q99*12</f>
        <v>0</v>
      </c>
      <c r="R97" s="213"/>
      <c r="S97" s="179">
        <f>S98*S99*6</f>
        <v>0</v>
      </c>
      <c r="T97" s="179">
        <f>T98*T99*6</f>
        <v>0</v>
      </c>
      <c r="U97" s="179">
        <f>U98*U99*12</f>
        <v>0</v>
      </c>
      <c r="V97" s="179">
        <f t="shared" si="82"/>
        <v>0</v>
      </c>
      <c r="W97" s="179">
        <f>W98*W99*6</f>
        <v>0</v>
      </c>
      <c r="X97" s="179">
        <f>X98*X99*6</f>
        <v>0</v>
      </c>
      <c r="Y97" s="179">
        <f>Y98*Y99*12</f>
        <v>0</v>
      </c>
      <c r="Z97" s="179">
        <f t="shared" si="83"/>
        <v>0</v>
      </c>
      <c r="AA97" s="117" t="e">
        <f t="shared" si="65"/>
        <v>#DIV/0!</v>
      </c>
      <c r="AB97" s="117" t="e">
        <f t="shared" si="66"/>
        <v>#DIV/0!</v>
      </c>
      <c r="AC97" s="117" t="e">
        <f t="shared" si="67"/>
        <v>#DIV/0!</v>
      </c>
      <c r="AD97" s="117" t="e">
        <f t="shared" si="68"/>
        <v>#DIV/0!</v>
      </c>
      <c r="AE97" s="117" t="e">
        <f t="shared" si="69"/>
        <v>#DIV/0!</v>
      </c>
      <c r="AF97" s="117" t="e">
        <f t="shared" si="70"/>
        <v>#DIV/0!</v>
      </c>
      <c r="AG97" s="117" t="e">
        <f t="shared" si="71"/>
        <v>#DIV/0!</v>
      </c>
      <c r="AH97" s="117" t="e">
        <f t="shared" si="72"/>
        <v>#DIV/0!</v>
      </c>
      <c r="AI97" s="261" t="e">
        <f t="shared" si="73"/>
        <v>#DIV/0!</v>
      </c>
      <c r="AJ97" s="117" t="e">
        <f t="shared" si="74"/>
        <v>#DIV/0!</v>
      </c>
      <c r="AK97" s="117" t="e">
        <f t="shared" si="75"/>
        <v>#DIV/0!</v>
      </c>
      <c r="AL97" s="261" t="e">
        <f t="shared" si="76"/>
        <v>#DIV/0!</v>
      </c>
      <c r="AM97" s="117" t="e">
        <f t="shared" si="77"/>
        <v>#DIV/0!</v>
      </c>
      <c r="AN97" s="117" t="e">
        <f t="shared" si="78"/>
        <v>#DIV/0!</v>
      </c>
      <c r="AO97" s="261" t="e">
        <f t="shared" si="79"/>
        <v>#DIV/0!</v>
      </c>
      <c r="AP97" s="183"/>
    </row>
    <row r="98" spans="1:42" ht="15.75" hidden="1">
      <c r="A98" s="182" t="s">
        <v>572</v>
      </c>
      <c r="B98" s="229" t="s">
        <v>557</v>
      </c>
      <c r="C98" s="214"/>
      <c r="D98" s="214"/>
      <c r="E98" s="214"/>
      <c r="F98" s="214"/>
      <c r="G98" s="180">
        <f>C98</f>
        <v>0</v>
      </c>
      <c r="H98" s="214"/>
      <c r="I98" s="180">
        <f>(G98+H98)/2</f>
        <v>0</v>
      </c>
      <c r="J98" s="179"/>
      <c r="K98" s="180">
        <f>H98</f>
        <v>0</v>
      </c>
      <c r="L98" s="214"/>
      <c r="M98" s="180">
        <f>(K98+L98)/2</f>
        <v>0</v>
      </c>
      <c r="N98" s="179">
        <f t="shared" si="81"/>
        <v>0</v>
      </c>
      <c r="O98" s="180">
        <f>L98</f>
        <v>0</v>
      </c>
      <c r="P98" s="214"/>
      <c r="Q98" s="180">
        <f>(O98+P98)/2</f>
        <v>0</v>
      </c>
      <c r="R98" s="179">
        <f>Q98-D98</f>
        <v>0</v>
      </c>
      <c r="S98" s="180">
        <f>P98</f>
        <v>0</v>
      </c>
      <c r="T98" s="214"/>
      <c r="U98" s="180">
        <f>(S98+T98)/2</f>
        <v>0</v>
      </c>
      <c r="V98" s="179">
        <f t="shared" si="82"/>
        <v>0</v>
      </c>
      <c r="W98" s="180">
        <f>T98</f>
        <v>0</v>
      </c>
      <c r="X98" s="214"/>
      <c r="Y98" s="180">
        <f>(W98+X98)/2</f>
        <v>0</v>
      </c>
      <c r="Z98" s="179">
        <f t="shared" si="83"/>
        <v>0</v>
      </c>
      <c r="AA98" s="117" t="e">
        <f t="shared" si="65"/>
        <v>#DIV/0!</v>
      </c>
      <c r="AB98" s="117" t="e">
        <f t="shared" si="66"/>
        <v>#DIV/0!</v>
      </c>
      <c r="AC98" s="117" t="e">
        <f t="shared" si="67"/>
        <v>#DIV/0!</v>
      </c>
      <c r="AD98" s="117" t="e">
        <f t="shared" si="68"/>
        <v>#DIV/0!</v>
      </c>
      <c r="AE98" s="117" t="e">
        <f t="shared" si="69"/>
        <v>#DIV/0!</v>
      </c>
      <c r="AF98" s="117" t="e">
        <f t="shared" si="70"/>
        <v>#DIV/0!</v>
      </c>
      <c r="AG98" s="117" t="e">
        <f t="shared" si="71"/>
        <v>#DIV/0!</v>
      </c>
      <c r="AH98" s="117" t="e">
        <f t="shared" si="72"/>
        <v>#DIV/0!</v>
      </c>
      <c r="AI98" s="261" t="e">
        <f t="shared" si="73"/>
        <v>#DIV/0!</v>
      </c>
      <c r="AJ98" s="117" t="e">
        <f t="shared" si="74"/>
        <v>#DIV/0!</v>
      </c>
      <c r="AK98" s="117" t="e">
        <f t="shared" si="75"/>
        <v>#DIV/0!</v>
      </c>
      <c r="AL98" s="261" t="e">
        <f t="shared" si="76"/>
        <v>#DIV/0!</v>
      </c>
      <c r="AM98" s="117" t="e">
        <f t="shared" si="77"/>
        <v>#DIV/0!</v>
      </c>
      <c r="AN98" s="117" t="e">
        <f t="shared" si="78"/>
        <v>#DIV/0!</v>
      </c>
      <c r="AO98" s="261" t="e">
        <f t="shared" si="79"/>
        <v>#DIV/0!</v>
      </c>
      <c r="AP98" s="183"/>
    </row>
    <row r="99" spans="1:42" ht="15.75" hidden="1">
      <c r="A99" s="182" t="s">
        <v>577</v>
      </c>
      <c r="B99" s="229" t="s">
        <v>559</v>
      </c>
      <c r="C99" s="214"/>
      <c r="D99" s="214"/>
      <c r="E99" s="214"/>
      <c r="F99" s="214"/>
      <c r="G99" s="180">
        <f>I99</f>
        <v>0</v>
      </c>
      <c r="H99" s="180">
        <f>I99</f>
        <v>0</v>
      </c>
      <c r="I99" s="214"/>
      <c r="J99" s="179"/>
      <c r="K99" s="180">
        <f>M99</f>
        <v>0</v>
      </c>
      <c r="L99" s="180">
        <f>M99</f>
        <v>0</v>
      </c>
      <c r="M99" s="214"/>
      <c r="N99" s="179">
        <f t="shared" si="81"/>
        <v>0</v>
      </c>
      <c r="O99" s="180">
        <f>Q99</f>
        <v>0</v>
      </c>
      <c r="P99" s="180">
        <f>Q99</f>
        <v>0</v>
      </c>
      <c r="Q99" s="214"/>
      <c r="R99" s="179">
        <f>Q99-D99</f>
        <v>0</v>
      </c>
      <c r="S99" s="180">
        <f>U99</f>
        <v>0</v>
      </c>
      <c r="T99" s="180">
        <f>U99</f>
        <v>0</v>
      </c>
      <c r="U99" s="214"/>
      <c r="V99" s="179">
        <f t="shared" si="82"/>
        <v>0</v>
      </c>
      <c r="W99" s="180">
        <f>Y99</f>
        <v>0</v>
      </c>
      <c r="X99" s="180">
        <f>Y99</f>
        <v>0</v>
      </c>
      <c r="Y99" s="214"/>
      <c r="Z99" s="179">
        <f t="shared" si="83"/>
        <v>0</v>
      </c>
      <c r="AA99" s="117" t="e">
        <f t="shared" si="65"/>
        <v>#DIV/0!</v>
      </c>
      <c r="AB99" s="117" t="e">
        <f t="shared" si="66"/>
        <v>#DIV/0!</v>
      </c>
      <c r="AC99" s="117" t="e">
        <f t="shared" si="67"/>
        <v>#DIV/0!</v>
      </c>
      <c r="AD99" s="117" t="e">
        <f t="shared" si="68"/>
        <v>#DIV/0!</v>
      </c>
      <c r="AE99" s="117" t="e">
        <f t="shared" si="69"/>
        <v>#DIV/0!</v>
      </c>
      <c r="AF99" s="117" t="e">
        <f t="shared" si="70"/>
        <v>#DIV/0!</v>
      </c>
      <c r="AG99" s="117" t="e">
        <f t="shared" si="71"/>
        <v>#DIV/0!</v>
      </c>
      <c r="AH99" s="117" t="e">
        <f t="shared" si="72"/>
        <v>#DIV/0!</v>
      </c>
      <c r="AI99" s="261" t="e">
        <f t="shared" si="73"/>
        <v>#DIV/0!</v>
      </c>
      <c r="AJ99" s="117" t="e">
        <f t="shared" si="74"/>
        <v>#DIV/0!</v>
      </c>
      <c r="AK99" s="117" t="e">
        <f t="shared" si="75"/>
        <v>#DIV/0!</v>
      </c>
      <c r="AL99" s="261" t="e">
        <f t="shared" si="76"/>
        <v>#DIV/0!</v>
      </c>
      <c r="AM99" s="117" t="e">
        <f t="shared" si="77"/>
        <v>#DIV/0!</v>
      </c>
      <c r="AN99" s="117" t="e">
        <f t="shared" si="78"/>
        <v>#DIV/0!</v>
      </c>
      <c r="AO99" s="261" t="e">
        <f t="shared" si="79"/>
        <v>#DIV/0!</v>
      </c>
      <c r="AP99" s="183"/>
    </row>
    <row r="101" spans="1:42" hidden="1"/>
    <row r="102" spans="1:42" hidden="1">
      <c r="A102" s="693" t="s">
        <v>581</v>
      </c>
      <c r="B102" s="693"/>
      <c r="C102" s="693"/>
      <c r="D102" s="693"/>
      <c r="E102" s="693"/>
      <c r="F102" s="693"/>
      <c r="G102" s="693"/>
      <c r="H102" s="693"/>
      <c r="I102" s="693"/>
      <c r="J102" s="693"/>
      <c r="K102" s="693"/>
      <c r="L102" s="693"/>
      <c r="M102" s="693"/>
      <c r="N102" s="693"/>
      <c r="O102" s="693"/>
      <c r="P102" s="693"/>
      <c r="Q102" s="693"/>
      <c r="R102" s="693"/>
      <c r="S102" s="693"/>
      <c r="T102" s="693"/>
      <c r="U102" s="693"/>
      <c r="V102" s="693"/>
      <c r="W102" s="693"/>
      <c r="X102" s="693"/>
      <c r="Y102" s="693"/>
      <c r="Z102" s="693"/>
      <c r="AA102" s="693"/>
      <c r="AB102" s="693"/>
      <c r="AC102" s="693"/>
      <c r="AD102" s="693"/>
      <c r="AE102" s="693"/>
      <c r="AF102" s="693"/>
      <c r="AG102" s="693"/>
      <c r="AH102" s="693"/>
      <c r="AI102" s="693"/>
      <c r="AJ102" s="693"/>
      <c r="AK102" s="693"/>
      <c r="AL102" s="693"/>
      <c r="AM102" s="693"/>
      <c r="AN102" s="693"/>
      <c r="AO102" s="693"/>
      <c r="AP102" s="693"/>
    </row>
    <row r="103" spans="1:42" hidden="1"/>
    <row r="104" spans="1:42" s="174" customFormat="1" ht="12.75" hidden="1" customHeight="1">
      <c r="A104" s="686" t="s">
        <v>0</v>
      </c>
      <c r="B104" s="684" t="s">
        <v>1</v>
      </c>
      <c r="C104" s="692" t="str">
        <f>C5</f>
        <v xml:space="preserve"> Утверждено в тарифе на 2017 год</v>
      </c>
      <c r="D104" s="692" t="str">
        <f t="shared" ref="D104:F104" si="94">D5</f>
        <v>Фактические данные (2018 год)</v>
      </c>
      <c r="E104" s="692" t="str">
        <f t="shared" si="94"/>
        <v xml:space="preserve"> Утверждено в тарифе на 2018 год</v>
      </c>
      <c r="F104" s="692" t="str">
        <f t="shared" si="94"/>
        <v>По расчету предприятия (2020 год)</v>
      </c>
      <c r="G104" s="694" t="s">
        <v>742</v>
      </c>
      <c r="H104" s="695"/>
      <c r="I104" s="694" t="s">
        <v>9</v>
      </c>
      <c r="J104" s="695"/>
      <c r="K104" s="694" t="s">
        <v>743</v>
      </c>
      <c r="L104" s="695"/>
      <c r="M104" s="694" t="str">
        <f>I104</f>
        <v>Величина корректировки</v>
      </c>
      <c r="N104" s="695"/>
      <c r="O104" s="615" t="s">
        <v>744</v>
      </c>
      <c r="P104" s="616"/>
      <c r="Q104" s="615" t="s">
        <v>9</v>
      </c>
      <c r="R104" s="616"/>
      <c r="S104" s="615" t="s">
        <v>746</v>
      </c>
      <c r="T104" s="616"/>
      <c r="U104" s="615" t="s">
        <v>9</v>
      </c>
      <c r="V104" s="616"/>
      <c r="W104" s="615" t="s">
        <v>747</v>
      </c>
      <c r="X104" s="616"/>
      <c r="Y104" s="615" t="s">
        <v>9</v>
      </c>
      <c r="Z104" s="616"/>
      <c r="AA104" s="615" t="s">
        <v>6</v>
      </c>
      <c r="AB104" s="616"/>
      <c r="AC104" s="615" t="s">
        <v>6</v>
      </c>
      <c r="AD104" s="616"/>
      <c r="AE104" s="615" t="s">
        <v>6</v>
      </c>
      <c r="AF104" s="616"/>
      <c r="AG104" s="684" t="s">
        <v>6</v>
      </c>
      <c r="AH104" s="684"/>
      <c r="AI104" s="684" t="s">
        <v>6</v>
      </c>
      <c r="AJ104" s="684"/>
      <c r="AK104" s="684" t="s">
        <v>6</v>
      </c>
      <c r="AL104" s="684"/>
      <c r="AM104" s="331"/>
    </row>
    <row r="105" spans="1:42" s="174" customFormat="1" ht="38.25" hidden="1" customHeight="1">
      <c r="A105" s="686"/>
      <c r="B105" s="684"/>
      <c r="C105" s="692"/>
      <c r="D105" s="692"/>
      <c r="E105" s="692"/>
      <c r="F105" s="692"/>
      <c r="G105" s="431" t="s">
        <v>582</v>
      </c>
      <c r="H105" s="431" t="s">
        <v>207</v>
      </c>
      <c r="I105" s="421" t="s">
        <v>582</v>
      </c>
      <c r="J105" s="421" t="s">
        <v>207</v>
      </c>
      <c r="K105" s="431" t="s">
        <v>582</v>
      </c>
      <c r="L105" s="431" t="s">
        <v>207</v>
      </c>
      <c r="M105" s="431" t="s">
        <v>582</v>
      </c>
      <c r="N105" s="431" t="s">
        <v>207</v>
      </c>
      <c r="O105" s="430" t="s">
        <v>206</v>
      </c>
      <c r="P105" s="430" t="s">
        <v>207</v>
      </c>
      <c r="Q105" s="430" t="s">
        <v>206</v>
      </c>
      <c r="R105" s="430" t="s">
        <v>207</v>
      </c>
      <c r="S105" s="430" t="s">
        <v>206</v>
      </c>
      <c r="T105" s="430" t="s">
        <v>207</v>
      </c>
      <c r="U105" s="430" t="s">
        <v>206</v>
      </c>
      <c r="V105" s="430" t="s">
        <v>207</v>
      </c>
      <c r="W105" s="430" t="s">
        <v>206</v>
      </c>
      <c r="X105" s="430" t="s">
        <v>207</v>
      </c>
      <c r="Y105" s="430" t="s">
        <v>206</v>
      </c>
      <c r="Z105" s="430" t="s">
        <v>207</v>
      </c>
      <c r="AA105" s="430" t="s">
        <v>753</v>
      </c>
      <c r="AB105" s="430" t="s">
        <v>754</v>
      </c>
      <c r="AC105" s="430" t="s">
        <v>757</v>
      </c>
      <c r="AD105" s="430" t="s">
        <v>758</v>
      </c>
      <c r="AE105" s="430" t="s">
        <v>761</v>
      </c>
      <c r="AF105" s="430" t="s">
        <v>762</v>
      </c>
      <c r="AG105" s="430" t="s">
        <v>765</v>
      </c>
      <c r="AH105" s="430" t="s">
        <v>766</v>
      </c>
      <c r="AI105" s="430" t="s">
        <v>769</v>
      </c>
      <c r="AJ105" s="430" t="s">
        <v>770</v>
      </c>
      <c r="AK105" s="430" t="s">
        <v>776</v>
      </c>
      <c r="AL105" s="430" t="s">
        <v>777</v>
      </c>
      <c r="AM105" s="331"/>
    </row>
    <row r="106" spans="1:42" s="174" customFormat="1" hidden="1">
      <c r="A106" s="429" t="s">
        <v>12</v>
      </c>
      <c r="B106" s="176" t="s">
        <v>583</v>
      </c>
      <c r="C106" s="427"/>
      <c r="D106" s="427"/>
      <c r="E106" s="427"/>
      <c r="F106" s="427"/>
      <c r="G106" s="427"/>
      <c r="H106" s="427"/>
      <c r="I106" s="427"/>
      <c r="J106" s="427"/>
      <c r="K106" s="427"/>
      <c r="L106" s="421"/>
      <c r="M106" s="421"/>
      <c r="N106" s="421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  <c r="AB106" s="430"/>
      <c r="AC106" s="430"/>
      <c r="AD106" s="430"/>
      <c r="AE106" s="430"/>
      <c r="AF106" s="430"/>
      <c r="AG106" s="421"/>
      <c r="AH106" s="289"/>
      <c r="AI106" s="289"/>
      <c r="AJ106" s="421"/>
      <c r="AK106" s="289"/>
      <c r="AL106" s="289"/>
      <c r="AM106" s="331"/>
    </row>
    <row r="107" spans="1:42" ht="25.5" hidden="1">
      <c r="A107" s="186" t="s">
        <v>58</v>
      </c>
      <c r="B107" s="230" t="e">
        <f>B30</f>
        <v>#REF!</v>
      </c>
      <c r="C107" s="279"/>
      <c r="D107" s="279"/>
      <c r="E107" s="279"/>
      <c r="F107" s="279"/>
      <c r="G107" s="279"/>
      <c r="H107" s="279"/>
      <c r="I107" s="279"/>
      <c r="J107" s="279"/>
      <c r="K107" s="279"/>
      <c r="L107" s="280"/>
      <c r="M107" s="280"/>
      <c r="N107" s="280"/>
      <c r="O107" s="181"/>
      <c r="P107" s="181"/>
      <c r="Q107" s="181"/>
      <c r="R107" s="180"/>
      <c r="S107" s="181"/>
      <c r="T107" s="181"/>
      <c r="U107" s="181"/>
      <c r="V107" s="180"/>
      <c r="W107" s="181"/>
      <c r="X107" s="181"/>
      <c r="Y107" s="181"/>
      <c r="Z107" s="180"/>
      <c r="AA107" s="180"/>
      <c r="AB107" s="180"/>
      <c r="AC107" s="180"/>
      <c r="AD107" s="180"/>
      <c r="AE107" s="180"/>
      <c r="AF107" s="180"/>
      <c r="AG107" s="133"/>
      <c r="AH107" s="133"/>
      <c r="AI107" s="133"/>
      <c r="AJ107" s="133"/>
      <c r="AK107" s="133"/>
      <c r="AL107" s="133"/>
      <c r="AM107" s="332"/>
      <c r="AN107" s="119"/>
      <c r="AO107" s="119"/>
    </row>
    <row r="108" spans="1:42" hidden="1">
      <c r="A108" s="186" t="s">
        <v>60</v>
      </c>
      <c r="B108" s="231" t="s">
        <v>252</v>
      </c>
      <c r="C108" s="280">
        <f>C32*'Тариф ВС'!$C$17</f>
        <v>0</v>
      </c>
      <c r="D108" s="280"/>
      <c r="E108" s="280">
        <f>E32*'Тариф ВС'!$D$17</f>
        <v>0</v>
      </c>
      <c r="F108" s="280"/>
      <c r="G108" s="280" t="e">
        <f>G32*'Тариф ВС'!$E$17</f>
        <v>#REF!</v>
      </c>
      <c r="H108" s="280" t="e">
        <f>H32*'Тариф ВС'!$F$17</f>
        <v>#REF!</v>
      </c>
      <c r="I108" s="280" t="e">
        <f>G108-E108</f>
        <v>#REF!</v>
      </c>
      <c r="J108" s="280" t="e">
        <f>H108-E108</f>
        <v>#REF!</v>
      </c>
      <c r="K108" s="280" t="e">
        <f>K32*'Тариф ВС'!$G$17</f>
        <v>#REF!</v>
      </c>
      <c r="L108" s="280" t="e">
        <f ca="1">L32*'Тариф ВС'!$H$17</f>
        <v>#DIV/0!</v>
      </c>
      <c r="M108" s="280" t="e">
        <f>K108-H108</f>
        <v>#REF!</v>
      </c>
      <c r="N108" s="280" t="e">
        <f ca="1">L108-H108</f>
        <v>#DIV/0!</v>
      </c>
      <c r="O108" s="280" t="e">
        <f ca="1">O32*'Тариф ВС'!$I$17</f>
        <v>#DIV/0!</v>
      </c>
      <c r="P108" s="280" t="e">
        <f ca="1">P32*'Тариф ВС'!$J$17</f>
        <v>#DIV/0!</v>
      </c>
      <c r="Q108" s="180" t="e">
        <f ca="1">O108-L108</f>
        <v>#DIV/0!</v>
      </c>
      <c r="R108" s="180" t="e">
        <f ca="1">P108-L108</f>
        <v>#DIV/0!</v>
      </c>
      <c r="S108" s="280" t="e">
        <f ca="1">S32*'Тариф ВС'!$K$17</f>
        <v>#DIV/0!</v>
      </c>
      <c r="T108" s="280" t="e">
        <f ca="1">T32*'Тариф ВС'!$L$17</f>
        <v>#DIV/0!</v>
      </c>
      <c r="U108" s="180" t="e">
        <f ca="1">S108-P108</f>
        <v>#DIV/0!</v>
      </c>
      <c r="V108" s="180" t="e">
        <f ca="1">T108-P108</f>
        <v>#DIV/0!</v>
      </c>
      <c r="W108" s="280" t="e">
        <f ca="1">W32*'Тариф ВС'!$M$17</f>
        <v>#DIV/0!</v>
      </c>
      <c r="X108" s="280" t="e">
        <f ca="1">X32*'Тариф ВС'!$N$17</f>
        <v>#DIV/0!</v>
      </c>
      <c r="Y108" s="180" t="e">
        <f ca="1">W108-T108</f>
        <v>#DIV/0!</v>
      </c>
      <c r="Z108" s="180" t="e">
        <f ca="1">X108-T108</f>
        <v>#DIV/0!</v>
      </c>
      <c r="AA108" s="180" t="e">
        <f>G108/E108</f>
        <v>#REF!</v>
      </c>
      <c r="AB108" s="180" t="e">
        <f>H108/E108</f>
        <v>#REF!</v>
      </c>
      <c r="AC108" s="180" t="e">
        <f>K108/H108</f>
        <v>#REF!</v>
      </c>
      <c r="AD108" s="180" t="e">
        <f ca="1">L108/H108</f>
        <v>#DIV/0!</v>
      </c>
      <c r="AE108" s="180" t="e">
        <f ca="1">O108/L108</f>
        <v>#DIV/0!</v>
      </c>
      <c r="AF108" s="180" t="e">
        <f ca="1">P108/L108</f>
        <v>#DIV/0!</v>
      </c>
      <c r="AG108" s="180" t="e">
        <f ca="1">S108/P108</f>
        <v>#DIV/0!</v>
      </c>
      <c r="AH108" s="180" t="e">
        <f ca="1">T108/P108</f>
        <v>#DIV/0!</v>
      </c>
      <c r="AI108" s="180" t="e">
        <f ca="1">W108/T108</f>
        <v>#DIV/0!</v>
      </c>
      <c r="AJ108" s="180" t="e">
        <f ca="1">X108/T108</f>
        <v>#DIV/0!</v>
      </c>
      <c r="AK108" s="180" t="e">
        <f ca="1">W108/T108</f>
        <v>#DIV/0!</v>
      </c>
      <c r="AL108" s="180" t="e">
        <f ca="1">X108/T108</f>
        <v>#DIV/0!</v>
      </c>
      <c r="AM108" s="332"/>
      <c r="AN108" s="119"/>
      <c r="AO108" s="119"/>
    </row>
    <row r="109" spans="1:42" ht="28.5" hidden="1">
      <c r="A109" s="186" t="s">
        <v>62</v>
      </c>
      <c r="B109" s="231" t="s">
        <v>254</v>
      </c>
      <c r="C109" s="280">
        <f>C35*'Тариф ВС'!$C$17</f>
        <v>0</v>
      </c>
      <c r="D109" s="280"/>
      <c r="E109" s="280">
        <f>E35*'Тариф ВС'!$D$17</f>
        <v>0</v>
      </c>
      <c r="F109" s="280"/>
      <c r="G109" s="280" t="e">
        <f>G35*'Тариф ВС'!$E$17</f>
        <v>#REF!</v>
      </c>
      <c r="H109" s="280" t="e">
        <f>H35*'Тариф ВС'!$F$17</f>
        <v>#REF!</v>
      </c>
      <c r="I109" s="280" t="e">
        <f>G109-E109</f>
        <v>#REF!</v>
      </c>
      <c r="J109" s="280" t="e">
        <f>H109-E109</f>
        <v>#REF!</v>
      </c>
      <c r="K109" s="280" t="e">
        <f>K35*'Тариф ВС'!$G$17</f>
        <v>#REF!</v>
      </c>
      <c r="L109" s="280" t="e">
        <f ca="1">L35*'Тариф ВС'!$H$17</f>
        <v>#DIV/0!</v>
      </c>
      <c r="M109" s="280" t="e">
        <f>K109-H109</f>
        <v>#REF!</v>
      </c>
      <c r="N109" s="280" t="e">
        <f ca="1">L109-H109</f>
        <v>#DIV/0!</v>
      </c>
      <c r="O109" s="280" t="e">
        <f ca="1">O35*'Тариф ВС'!$I$17</f>
        <v>#DIV/0!</v>
      </c>
      <c r="P109" s="280" t="e">
        <f ca="1">P35*'Тариф ВС'!$J$17</f>
        <v>#DIV/0!</v>
      </c>
      <c r="Q109" s="180" t="e">
        <f ca="1">O109-L109</f>
        <v>#DIV/0!</v>
      </c>
      <c r="R109" s="180" t="e">
        <f ca="1">P109-L109</f>
        <v>#DIV/0!</v>
      </c>
      <c r="S109" s="280" t="e">
        <f ca="1">S35*'Тариф ВС'!$K$17</f>
        <v>#DIV/0!</v>
      </c>
      <c r="T109" s="280" t="e">
        <f ca="1">T35*'Тариф ВС'!$L$17</f>
        <v>#DIV/0!</v>
      </c>
      <c r="U109" s="180" t="e">
        <f ca="1">S109-P109</f>
        <v>#DIV/0!</v>
      </c>
      <c r="V109" s="180" t="e">
        <f ca="1">T109-P109</f>
        <v>#DIV/0!</v>
      </c>
      <c r="W109" s="280" t="e">
        <f ca="1">W35*'Тариф ВС'!$M$17</f>
        <v>#DIV/0!</v>
      </c>
      <c r="X109" s="280" t="e">
        <f ca="1">X35*'Тариф ВС'!$N$17</f>
        <v>#DIV/0!</v>
      </c>
      <c r="Y109" s="180" t="e">
        <f ca="1">W109-T109</f>
        <v>#DIV/0!</v>
      </c>
      <c r="Z109" s="180" t="e">
        <f ca="1">X109-T109</f>
        <v>#DIV/0!</v>
      </c>
      <c r="AA109" s="180" t="e">
        <f t="shared" ref="AA109:AA136" si="95">G109/C109</f>
        <v>#REF!</v>
      </c>
      <c r="AB109" s="180" t="e">
        <f t="shared" ref="AB109:AB136" si="96">H109/C109</f>
        <v>#REF!</v>
      </c>
      <c r="AC109" s="180" t="e">
        <f t="shared" ref="AC109:AC136" si="97">K109/H109</f>
        <v>#REF!</v>
      </c>
      <c r="AD109" s="180" t="e">
        <f t="shared" ref="AD109:AD136" ca="1" si="98">L109/H109</f>
        <v>#DIV/0!</v>
      </c>
      <c r="AE109" s="180" t="e">
        <f t="shared" ref="AE109:AE136" ca="1" si="99">O109/L109</f>
        <v>#DIV/0!</v>
      </c>
      <c r="AF109" s="180" t="e">
        <f t="shared" ref="AF109:AF136" ca="1" si="100">P109/L109</f>
        <v>#DIV/0!</v>
      </c>
      <c r="AG109" s="180" t="e">
        <f ca="1">S109/P109</f>
        <v>#DIV/0!</v>
      </c>
      <c r="AH109" s="180" t="e">
        <f ca="1">T109/P109</f>
        <v>#DIV/0!</v>
      </c>
      <c r="AI109" s="180" t="e">
        <f ca="1">W109/T109</f>
        <v>#DIV/0!</v>
      </c>
      <c r="AJ109" s="180" t="e">
        <f ca="1">X109/T109</f>
        <v>#DIV/0!</v>
      </c>
      <c r="AK109" s="180" t="e">
        <f ca="1">W109/T109</f>
        <v>#DIV/0!</v>
      </c>
      <c r="AL109" s="180" t="e">
        <f ca="1">X109/T109</f>
        <v>#DIV/0!</v>
      </c>
      <c r="AM109" s="332"/>
      <c r="AN109" s="119"/>
      <c r="AO109" s="119"/>
    </row>
    <row r="110" spans="1:42" hidden="1">
      <c r="A110" s="186" t="s">
        <v>64</v>
      </c>
      <c r="B110" s="230" t="str">
        <f>B37</f>
        <v>уровень благоустройства 2</v>
      </c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180"/>
      <c r="S110" s="280"/>
      <c r="T110" s="280"/>
      <c r="U110" s="280"/>
      <c r="V110" s="180"/>
      <c r="W110" s="280"/>
      <c r="X110" s="280"/>
      <c r="Y110" s="280"/>
      <c r="Z110" s="180"/>
      <c r="AA110" s="180"/>
      <c r="AB110" s="180"/>
      <c r="AC110" s="180"/>
      <c r="AD110" s="180"/>
      <c r="AE110" s="180"/>
      <c r="AF110" s="180"/>
      <c r="AG110" s="133"/>
      <c r="AH110" s="133"/>
      <c r="AI110" s="133"/>
      <c r="AJ110" s="133"/>
      <c r="AK110" s="133"/>
      <c r="AL110" s="133"/>
      <c r="AM110" s="332"/>
      <c r="AN110" s="119"/>
      <c r="AO110" s="119"/>
    </row>
    <row r="111" spans="1:42" hidden="1">
      <c r="A111" s="186" t="s">
        <v>66</v>
      </c>
      <c r="B111" s="231" t="s">
        <v>252</v>
      </c>
      <c r="C111" s="280">
        <f>C39*'Тариф ВС'!$C$17</f>
        <v>0</v>
      </c>
      <c r="D111" s="280"/>
      <c r="E111" s="280">
        <f>E39*'Тариф ВС'!$D$17</f>
        <v>0</v>
      </c>
      <c r="F111" s="280"/>
      <c r="G111" s="280" t="e">
        <f>G39*'Тариф ВС'!$E$17</f>
        <v>#REF!</v>
      </c>
      <c r="H111" s="280" t="e">
        <f>H38*'Тариф ВС'!$F$17</f>
        <v>#REF!</v>
      </c>
      <c r="I111" s="280" t="e">
        <f>G111-E111</f>
        <v>#REF!</v>
      </c>
      <c r="J111" s="280" t="e">
        <f>H111-E111</f>
        <v>#REF!</v>
      </c>
      <c r="K111" s="280" t="e">
        <f>K39*'Тариф ВС'!$G$17</f>
        <v>#REF!</v>
      </c>
      <c r="L111" s="280" t="e">
        <f ca="1">L39*'Тариф ВС'!$H$17</f>
        <v>#DIV/0!</v>
      </c>
      <c r="M111" s="280" t="e">
        <f>K111-H111</f>
        <v>#REF!</v>
      </c>
      <c r="N111" s="280" t="e">
        <f ca="1">L111-H111</f>
        <v>#DIV/0!</v>
      </c>
      <c r="O111" s="280" t="e">
        <f ca="1">O39*'Тариф ВС'!$I$17</f>
        <v>#DIV/0!</v>
      </c>
      <c r="P111" s="280" t="e">
        <f ca="1">P39*'Тариф ВС'!$J$17</f>
        <v>#DIV/0!</v>
      </c>
      <c r="Q111" s="180" t="e">
        <f ca="1">O111-L111</f>
        <v>#DIV/0!</v>
      </c>
      <c r="R111" s="180" t="e">
        <f ca="1">P111-L111</f>
        <v>#DIV/0!</v>
      </c>
      <c r="S111" s="280" t="e">
        <f ca="1">S39*'Тариф ВС'!$K$17</f>
        <v>#DIV/0!</v>
      </c>
      <c r="T111" s="280" t="e">
        <f ca="1">T39*'Тариф ВС'!$L$17</f>
        <v>#DIV/0!</v>
      </c>
      <c r="U111" s="180" t="e">
        <f ca="1">S111-P111</f>
        <v>#DIV/0!</v>
      </c>
      <c r="V111" s="180" t="e">
        <f ca="1">T111-P111</f>
        <v>#DIV/0!</v>
      </c>
      <c r="W111" s="280" t="e">
        <f ca="1">W39*'Тариф ВС'!$M$17</f>
        <v>#DIV/0!</v>
      </c>
      <c r="X111" s="280" t="e">
        <f ca="1">X39*'Тариф ВС'!$N$17</f>
        <v>#DIV/0!</v>
      </c>
      <c r="Y111" s="180" t="e">
        <f ca="1">W111-T111</f>
        <v>#DIV/0!</v>
      </c>
      <c r="Z111" s="180" t="e">
        <f ca="1">X111-T111</f>
        <v>#DIV/0!</v>
      </c>
      <c r="AA111" s="180" t="e">
        <f t="shared" si="95"/>
        <v>#REF!</v>
      </c>
      <c r="AB111" s="180" t="e">
        <f t="shared" si="96"/>
        <v>#REF!</v>
      </c>
      <c r="AC111" s="180" t="e">
        <f t="shared" si="97"/>
        <v>#REF!</v>
      </c>
      <c r="AD111" s="180" t="e">
        <f t="shared" ca="1" si="98"/>
        <v>#DIV/0!</v>
      </c>
      <c r="AE111" s="180" t="e">
        <f t="shared" ca="1" si="99"/>
        <v>#DIV/0!</v>
      </c>
      <c r="AF111" s="180" t="e">
        <f t="shared" ca="1" si="100"/>
        <v>#DIV/0!</v>
      </c>
      <c r="AG111" s="180" t="e">
        <f ca="1">S111/P111</f>
        <v>#DIV/0!</v>
      </c>
      <c r="AH111" s="180" t="e">
        <f ca="1">T111/P111</f>
        <v>#DIV/0!</v>
      </c>
      <c r="AI111" s="180" t="e">
        <f ca="1">W111/T111</f>
        <v>#DIV/0!</v>
      </c>
      <c r="AJ111" s="180" t="e">
        <f ca="1">X111/T111</f>
        <v>#DIV/0!</v>
      </c>
      <c r="AK111" s="180" t="e">
        <f ca="1">W111/T111</f>
        <v>#DIV/0!</v>
      </c>
      <c r="AL111" s="180" t="e">
        <f ca="1">X111/T111</f>
        <v>#DIV/0!</v>
      </c>
      <c r="AM111" s="332"/>
      <c r="AN111" s="119"/>
      <c r="AO111" s="119"/>
    </row>
    <row r="112" spans="1:42" ht="28.5" hidden="1">
      <c r="A112" s="186" t="s">
        <v>72</v>
      </c>
      <c r="B112" s="231" t="s">
        <v>254</v>
      </c>
      <c r="C112" s="280">
        <f>C42*'Тариф ВС'!$C$17</f>
        <v>0</v>
      </c>
      <c r="D112" s="280"/>
      <c r="E112" s="280">
        <f>E42*'Тариф ВС'!$D$17</f>
        <v>0</v>
      </c>
      <c r="F112" s="280"/>
      <c r="G112" s="280" t="e">
        <f>G42*'Тариф ВС'!$E$17</f>
        <v>#REF!</v>
      </c>
      <c r="H112" s="280" t="e">
        <f>H42*'Тариф ВС'!$F$17</f>
        <v>#REF!</v>
      </c>
      <c r="I112" s="280" t="e">
        <f>G112-E112</f>
        <v>#REF!</v>
      </c>
      <c r="J112" s="280" t="e">
        <f>H112-E112</f>
        <v>#REF!</v>
      </c>
      <c r="K112" s="280" t="e">
        <f>K42*'Тариф ВС'!$G$17</f>
        <v>#REF!</v>
      </c>
      <c r="L112" s="280" t="e">
        <f ca="1">L42*'Тариф ВС'!$H$17</f>
        <v>#DIV/0!</v>
      </c>
      <c r="M112" s="280" t="e">
        <f>K112-H112</f>
        <v>#REF!</v>
      </c>
      <c r="N112" s="280" t="e">
        <f ca="1">L112-H112</f>
        <v>#DIV/0!</v>
      </c>
      <c r="O112" s="280" t="e">
        <f ca="1">O42*'Тариф ВС'!$I$17</f>
        <v>#DIV/0!</v>
      </c>
      <c r="P112" s="280" t="e">
        <f ca="1">P42*'Тариф ВС'!$J$17</f>
        <v>#DIV/0!</v>
      </c>
      <c r="Q112" s="180" t="e">
        <f ca="1">O112-L112</f>
        <v>#DIV/0!</v>
      </c>
      <c r="R112" s="180" t="e">
        <f ca="1">P112-L112</f>
        <v>#DIV/0!</v>
      </c>
      <c r="S112" s="280" t="e">
        <f ca="1">S42*'Тариф ВС'!$K$17</f>
        <v>#DIV/0!</v>
      </c>
      <c r="T112" s="280" t="e">
        <f ca="1">T42*'Тариф ВС'!$L$17</f>
        <v>#DIV/0!</v>
      </c>
      <c r="U112" s="180" t="e">
        <f ca="1">S112-P112</f>
        <v>#DIV/0!</v>
      </c>
      <c r="V112" s="180" t="e">
        <f ca="1">T112-P112</f>
        <v>#DIV/0!</v>
      </c>
      <c r="W112" s="280" t="e">
        <f ca="1">W42*'Тариф ВС'!$M$17</f>
        <v>#DIV/0!</v>
      </c>
      <c r="X112" s="280" t="e">
        <f ca="1">X42*'Тариф ВС'!$N$17</f>
        <v>#DIV/0!</v>
      </c>
      <c r="Y112" s="180" t="e">
        <f ca="1">W112-T112</f>
        <v>#DIV/0!</v>
      </c>
      <c r="Z112" s="180" t="e">
        <f ca="1">X112-T112</f>
        <v>#DIV/0!</v>
      </c>
      <c r="AA112" s="180" t="e">
        <f t="shared" si="95"/>
        <v>#REF!</v>
      </c>
      <c r="AB112" s="180" t="e">
        <f t="shared" si="96"/>
        <v>#REF!</v>
      </c>
      <c r="AC112" s="180" t="e">
        <f t="shared" si="97"/>
        <v>#REF!</v>
      </c>
      <c r="AD112" s="180" t="e">
        <f t="shared" ca="1" si="98"/>
        <v>#DIV/0!</v>
      </c>
      <c r="AE112" s="180" t="e">
        <f t="shared" ca="1" si="99"/>
        <v>#DIV/0!</v>
      </c>
      <c r="AF112" s="180" t="e">
        <f t="shared" ca="1" si="100"/>
        <v>#DIV/0!</v>
      </c>
      <c r="AG112" s="180" t="e">
        <f ca="1">S112/P112</f>
        <v>#DIV/0!</v>
      </c>
      <c r="AH112" s="180" t="e">
        <f ca="1">T112/P112</f>
        <v>#DIV/0!</v>
      </c>
      <c r="AI112" s="180" t="e">
        <f ca="1">W112/T112</f>
        <v>#DIV/0!</v>
      </c>
      <c r="AJ112" s="180" t="e">
        <f ca="1">X112/T112</f>
        <v>#DIV/0!</v>
      </c>
      <c r="AK112" s="180" t="e">
        <f ca="1">W112/T112</f>
        <v>#DIV/0!</v>
      </c>
      <c r="AL112" s="180" t="e">
        <f ca="1">X112/T112</f>
        <v>#DIV/0!</v>
      </c>
      <c r="AM112" s="332"/>
      <c r="AN112" s="119"/>
      <c r="AO112" s="119"/>
    </row>
    <row r="113" spans="1:41" hidden="1">
      <c r="A113" s="186" t="s">
        <v>84</v>
      </c>
      <c r="B113" s="230" t="str">
        <f>B44</f>
        <v>уровень благоустройства 3</v>
      </c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180"/>
      <c r="S113" s="280"/>
      <c r="T113" s="280"/>
      <c r="U113" s="280"/>
      <c r="V113" s="180"/>
      <c r="W113" s="280"/>
      <c r="X113" s="280"/>
      <c r="Y113" s="280"/>
      <c r="Z113" s="180"/>
      <c r="AA113" s="180"/>
      <c r="AB113" s="180"/>
      <c r="AC113" s="180"/>
      <c r="AD113" s="180"/>
      <c r="AE113" s="180"/>
      <c r="AF113" s="180"/>
      <c r="AG113" s="133"/>
      <c r="AH113" s="133"/>
      <c r="AI113" s="133"/>
      <c r="AJ113" s="133"/>
      <c r="AK113" s="133"/>
      <c r="AL113" s="133"/>
      <c r="AM113" s="332"/>
      <c r="AN113" s="119"/>
      <c r="AO113" s="119"/>
    </row>
    <row r="114" spans="1:41" hidden="1">
      <c r="A114" s="186" t="s">
        <v>86</v>
      </c>
      <c r="B114" s="231" t="s">
        <v>252</v>
      </c>
      <c r="C114" s="280">
        <f>C46*'Тариф ВС'!$C$17</f>
        <v>0</v>
      </c>
      <c r="D114" s="280"/>
      <c r="E114" s="280">
        <f>E46*'Тариф ВС'!$D$17</f>
        <v>0</v>
      </c>
      <c r="F114" s="280"/>
      <c r="G114" s="280" t="e">
        <f>G46*'Тариф ВС'!$E$17</f>
        <v>#REF!</v>
      </c>
      <c r="H114" s="280" t="e">
        <f>H46*'Тариф ВС'!$F$17</f>
        <v>#REF!</v>
      </c>
      <c r="I114" s="280" t="e">
        <f>G114-E114</f>
        <v>#REF!</v>
      </c>
      <c r="J114" s="280" t="e">
        <f>H114-E114</f>
        <v>#REF!</v>
      </c>
      <c r="K114" s="280" t="e">
        <f>K46*'Тариф ВС'!$G$17</f>
        <v>#REF!</v>
      </c>
      <c r="L114" s="280" t="e">
        <f ca="1">L46*'Тариф ВС'!$H$17</f>
        <v>#DIV/0!</v>
      </c>
      <c r="M114" s="280" t="e">
        <f>K114-H114</f>
        <v>#REF!</v>
      </c>
      <c r="N114" s="280" t="e">
        <f ca="1">L114-H114</f>
        <v>#DIV/0!</v>
      </c>
      <c r="O114" s="280" t="e">
        <f ca="1">O46*'Тариф ВС'!$I$17</f>
        <v>#DIV/0!</v>
      </c>
      <c r="P114" s="280" t="e">
        <f ca="1">P46*'Тариф ВС'!$J$17</f>
        <v>#DIV/0!</v>
      </c>
      <c r="Q114" s="180" t="e">
        <f ca="1">O114-L114</f>
        <v>#DIV/0!</v>
      </c>
      <c r="R114" s="180" t="e">
        <f ca="1">P114-L114</f>
        <v>#DIV/0!</v>
      </c>
      <c r="S114" s="280" t="e">
        <f ca="1">S46*'Тариф ВС'!$K$17</f>
        <v>#DIV/0!</v>
      </c>
      <c r="T114" s="280" t="e">
        <f ca="1">T46*'Тариф ВС'!$L$17</f>
        <v>#DIV/0!</v>
      </c>
      <c r="U114" s="180" t="e">
        <f ca="1">S114-P114</f>
        <v>#DIV/0!</v>
      </c>
      <c r="V114" s="180" t="e">
        <f ca="1">T114-P114</f>
        <v>#DIV/0!</v>
      </c>
      <c r="W114" s="280" t="e">
        <f ca="1">W46*'Тариф ВС'!$M$17</f>
        <v>#DIV/0!</v>
      </c>
      <c r="X114" s="280" t="e">
        <f ca="1">X46*'Тариф ВС'!$N$17</f>
        <v>#DIV/0!</v>
      </c>
      <c r="Y114" s="180" t="e">
        <f ca="1">W114-T114</f>
        <v>#DIV/0!</v>
      </c>
      <c r="Z114" s="180" t="e">
        <f ca="1">X114-T114</f>
        <v>#DIV/0!</v>
      </c>
      <c r="AA114" s="180" t="e">
        <f t="shared" si="95"/>
        <v>#REF!</v>
      </c>
      <c r="AB114" s="180" t="e">
        <f t="shared" si="96"/>
        <v>#REF!</v>
      </c>
      <c r="AC114" s="180" t="e">
        <f t="shared" si="97"/>
        <v>#REF!</v>
      </c>
      <c r="AD114" s="180" t="e">
        <f t="shared" ca="1" si="98"/>
        <v>#DIV/0!</v>
      </c>
      <c r="AE114" s="180" t="e">
        <f t="shared" ca="1" si="99"/>
        <v>#DIV/0!</v>
      </c>
      <c r="AF114" s="180" t="e">
        <f t="shared" ca="1" si="100"/>
        <v>#DIV/0!</v>
      </c>
      <c r="AG114" s="180" t="e">
        <f ca="1">S114/P114</f>
        <v>#DIV/0!</v>
      </c>
      <c r="AH114" s="180" t="e">
        <f ca="1">T114/P114</f>
        <v>#DIV/0!</v>
      </c>
      <c r="AI114" s="180" t="e">
        <f ca="1">W114/T114</f>
        <v>#DIV/0!</v>
      </c>
      <c r="AJ114" s="180" t="e">
        <f ca="1">X114/T114</f>
        <v>#DIV/0!</v>
      </c>
      <c r="AK114" s="180" t="e">
        <f ca="1">W114/T114</f>
        <v>#DIV/0!</v>
      </c>
      <c r="AL114" s="180" t="e">
        <f ca="1">X114/T114</f>
        <v>#DIV/0!</v>
      </c>
      <c r="AM114" s="332"/>
      <c r="AN114" s="119"/>
      <c r="AO114" s="119"/>
    </row>
    <row r="115" spans="1:41" ht="28.5" hidden="1">
      <c r="A115" s="186" t="s">
        <v>102</v>
      </c>
      <c r="B115" s="231" t="s">
        <v>254</v>
      </c>
      <c r="C115" s="280">
        <f>C49*'Тариф ВС'!$C$17</f>
        <v>0</v>
      </c>
      <c r="D115" s="280"/>
      <c r="E115" s="280">
        <f>E49*'Тариф ВС'!$D$17</f>
        <v>0</v>
      </c>
      <c r="F115" s="280"/>
      <c r="G115" s="280" t="e">
        <f>G49*'Тариф ВС'!$E$17</f>
        <v>#REF!</v>
      </c>
      <c r="H115" s="280" t="e">
        <f>H49*'Тариф ВС'!$F$17</f>
        <v>#REF!</v>
      </c>
      <c r="I115" s="280" t="e">
        <f>G115-E115</f>
        <v>#REF!</v>
      </c>
      <c r="J115" s="280" t="e">
        <f>H115-E115</f>
        <v>#REF!</v>
      </c>
      <c r="K115" s="280" t="e">
        <f>K49*'Тариф ВС'!$G$17</f>
        <v>#REF!</v>
      </c>
      <c r="L115" s="280" t="e">
        <f ca="1">L49*'Тариф ВС'!$H$17</f>
        <v>#DIV/0!</v>
      </c>
      <c r="M115" s="280" t="e">
        <f>K115-H115</f>
        <v>#REF!</v>
      </c>
      <c r="N115" s="280" t="e">
        <f ca="1">L115-H115</f>
        <v>#DIV/0!</v>
      </c>
      <c r="O115" s="280" t="e">
        <f ca="1">O49*'Тариф ВС'!$I$17</f>
        <v>#DIV/0!</v>
      </c>
      <c r="P115" s="280" t="e">
        <f ca="1">P49*'Тариф ВС'!$J$17</f>
        <v>#DIV/0!</v>
      </c>
      <c r="Q115" s="180" t="e">
        <f ca="1">O115-L115</f>
        <v>#DIV/0!</v>
      </c>
      <c r="R115" s="180" t="e">
        <f ca="1">P115-L115</f>
        <v>#DIV/0!</v>
      </c>
      <c r="S115" s="280" t="e">
        <f ca="1">S49*'Тариф ВС'!$K$17</f>
        <v>#DIV/0!</v>
      </c>
      <c r="T115" s="280" t="e">
        <f ca="1">T49*'Тариф ВС'!$L$17</f>
        <v>#DIV/0!</v>
      </c>
      <c r="U115" s="180" t="e">
        <f ca="1">S115-P115</f>
        <v>#DIV/0!</v>
      </c>
      <c r="V115" s="180" t="e">
        <f ca="1">T115-P115</f>
        <v>#DIV/0!</v>
      </c>
      <c r="W115" s="280" t="e">
        <f ca="1">W49*'Тариф ВС'!$M$17</f>
        <v>#DIV/0!</v>
      </c>
      <c r="X115" s="280" t="e">
        <f ca="1">X49*'Тариф ВС'!$N$17</f>
        <v>#DIV/0!</v>
      </c>
      <c r="Y115" s="180" t="e">
        <f ca="1">W115-T115</f>
        <v>#DIV/0!</v>
      </c>
      <c r="Z115" s="180" t="e">
        <f ca="1">X115-T115</f>
        <v>#DIV/0!</v>
      </c>
      <c r="AA115" s="180" t="e">
        <f t="shared" si="95"/>
        <v>#REF!</v>
      </c>
      <c r="AB115" s="180" t="e">
        <f t="shared" si="96"/>
        <v>#REF!</v>
      </c>
      <c r="AC115" s="180" t="e">
        <f t="shared" si="97"/>
        <v>#REF!</v>
      </c>
      <c r="AD115" s="180" t="e">
        <f t="shared" ca="1" si="98"/>
        <v>#DIV/0!</v>
      </c>
      <c r="AE115" s="180" t="e">
        <f t="shared" ca="1" si="99"/>
        <v>#DIV/0!</v>
      </c>
      <c r="AF115" s="180" t="e">
        <f t="shared" ca="1" si="100"/>
        <v>#DIV/0!</v>
      </c>
      <c r="AG115" s="180" t="e">
        <f ca="1">S115/P115</f>
        <v>#DIV/0!</v>
      </c>
      <c r="AH115" s="180" t="e">
        <f ca="1">T115/P115</f>
        <v>#DIV/0!</v>
      </c>
      <c r="AI115" s="180" t="e">
        <f ca="1">W115/T115</f>
        <v>#DIV/0!</v>
      </c>
      <c r="AJ115" s="180" t="e">
        <f ca="1">X115/T115</f>
        <v>#DIV/0!</v>
      </c>
      <c r="AK115" s="180" t="e">
        <f ca="1">W115/T115</f>
        <v>#DIV/0!</v>
      </c>
      <c r="AL115" s="180" t="e">
        <f ca="1">X115/T115</f>
        <v>#DIV/0!</v>
      </c>
      <c r="AM115" s="332"/>
      <c r="AN115" s="119"/>
      <c r="AO115" s="119"/>
    </row>
    <row r="116" spans="1:41" hidden="1">
      <c r="A116" s="186" t="s">
        <v>118</v>
      </c>
      <c r="B116" s="230" t="str">
        <f>B51</f>
        <v>уровень благоустройства 4</v>
      </c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180"/>
      <c r="S116" s="280"/>
      <c r="T116" s="280"/>
      <c r="U116" s="280"/>
      <c r="V116" s="180"/>
      <c r="W116" s="280"/>
      <c r="X116" s="280"/>
      <c r="Y116" s="280"/>
      <c r="Z116" s="180"/>
      <c r="AA116" s="180"/>
      <c r="AB116" s="180"/>
      <c r="AC116" s="180"/>
      <c r="AD116" s="180"/>
      <c r="AE116" s="180"/>
      <c r="AF116" s="180"/>
      <c r="AG116" s="133"/>
      <c r="AH116" s="133"/>
      <c r="AI116" s="133"/>
      <c r="AJ116" s="133"/>
      <c r="AK116" s="133"/>
      <c r="AL116" s="133"/>
      <c r="AM116" s="332"/>
      <c r="AN116" s="119"/>
      <c r="AO116" s="119"/>
    </row>
    <row r="117" spans="1:41" hidden="1">
      <c r="A117" s="186" t="s">
        <v>584</v>
      </c>
      <c r="B117" s="231" t="s">
        <v>252</v>
      </c>
      <c r="C117" s="280">
        <f>C53*'Тариф ВС'!$C$17</f>
        <v>0</v>
      </c>
      <c r="D117" s="280"/>
      <c r="E117" s="280">
        <f>E53*'Тариф ВС'!$D$17</f>
        <v>0</v>
      </c>
      <c r="F117" s="280"/>
      <c r="G117" s="280" t="e">
        <f>G53*'Тариф ВС'!$E$17</f>
        <v>#REF!</v>
      </c>
      <c r="H117" s="280" t="e">
        <f>H53*'Тариф ВС'!$F$17</f>
        <v>#REF!</v>
      </c>
      <c r="I117" s="280" t="e">
        <f>G117-E117</f>
        <v>#REF!</v>
      </c>
      <c r="J117" s="280" t="e">
        <f>H117-E117</f>
        <v>#REF!</v>
      </c>
      <c r="K117" s="280" t="e">
        <f>K53*'Тариф ВС'!$G$17</f>
        <v>#REF!</v>
      </c>
      <c r="L117" s="280" t="e">
        <f ca="1">L53*'Тариф ВС'!$H$17</f>
        <v>#DIV/0!</v>
      </c>
      <c r="M117" s="280" t="e">
        <f>K117-H117</f>
        <v>#REF!</v>
      </c>
      <c r="N117" s="280" t="e">
        <f ca="1">L117-H117</f>
        <v>#DIV/0!</v>
      </c>
      <c r="O117" s="280" t="e">
        <f ca="1">O53*'Тариф ВС'!$I$17</f>
        <v>#DIV/0!</v>
      </c>
      <c r="P117" s="280" t="e">
        <f ca="1">P53*'Тариф ВС'!$J$17</f>
        <v>#DIV/0!</v>
      </c>
      <c r="Q117" s="180" t="e">
        <f ca="1">O117-L117</f>
        <v>#DIV/0!</v>
      </c>
      <c r="R117" s="180" t="e">
        <f ca="1">P117-L117</f>
        <v>#DIV/0!</v>
      </c>
      <c r="S117" s="280" t="e">
        <f ca="1">S53*'Тариф ВС'!$K$17</f>
        <v>#DIV/0!</v>
      </c>
      <c r="T117" s="280" t="e">
        <f ca="1">T53*'Тариф ВС'!$L$17</f>
        <v>#DIV/0!</v>
      </c>
      <c r="U117" s="180" t="e">
        <f ca="1">S117-P117</f>
        <v>#DIV/0!</v>
      </c>
      <c r="V117" s="180" t="e">
        <f ca="1">T117-P117</f>
        <v>#DIV/0!</v>
      </c>
      <c r="W117" s="280" t="e">
        <f ca="1">W53*'Тариф ВС'!$M$17</f>
        <v>#DIV/0!</v>
      </c>
      <c r="X117" s="280" t="e">
        <f ca="1">X53*'Тариф ВС'!$N$17</f>
        <v>#DIV/0!</v>
      </c>
      <c r="Y117" s="180" t="e">
        <f ca="1">W117-T117</f>
        <v>#DIV/0!</v>
      </c>
      <c r="Z117" s="180" t="e">
        <f ca="1">X117-T117</f>
        <v>#DIV/0!</v>
      </c>
      <c r="AA117" s="180" t="e">
        <f t="shared" si="95"/>
        <v>#REF!</v>
      </c>
      <c r="AB117" s="180" t="e">
        <f t="shared" si="96"/>
        <v>#REF!</v>
      </c>
      <c r="AC117" s="180" t="e">
        <f t="shared" si="97"/>
        <v>#REF!</v>
      </c>
      <c r="AD117" s="180" t="e">
        <f t="shared" ca="1" si="98"/>
        <v>#DIV/0!</v>
      </c>
      <c r="AE117" s="180" t="e">
        <f t="shared" ca="1" si="99"/>
        <v>#DIV/0!</v>
      </c>
      <c r="AF117" s="180" t="e">
        <f t="shared" ca="1" si="100"/>
        <v>#DIV/0!</v>
      </c>
      <c r="AG117" s="180" t="e">
        <f ca="1">S117/P117</f>
        <v>#DIV/0!</v>
      </c>
      <c r="AH117" s="180" t="e">
        <f ca="1">T117/P117</f>
        <v>#DIV/0!</v>
      </c>
      <c r="AI117" s="180" t="e">
        <f ca="1">W117/T117</f>
        <v>#DIV/0!</v>
      </c>
      <c r="AJ117" s="180" t="e">
        <f ca="1">X117/T117</f>
        <v>#DIV/0!</v>
      </c>
      <c r="AK117" s="180" t="e">
        <f ca="1">W117/T117</f>
        <v>#DIV/0!</v>
      </c>
      <c r="AL117" s="180" t="e">
        <f ca="1">X117/T117</f>
        <v>#DIV/0!</v>
      </c>
      <c r="AM117" s="332"/>
      <c r="AN117" s="119"/>
      <c r="AO117" s="119"/>
    </row>
    <row r="118" spans="1:41" ht="28.5" hidden="1">
      <c r="A118" s="186" t="s">
        <v>585</v>
      </c>
      <c r="B118" s="231" t="s">
        <v>254</v>
      </c>
      <c r="C118" s="280">
        <f>C56*'Тариф ВС'!$C$17</f>
        <v>0</v>
      </c>
      <c r="D118" s="280"/>
      <c r="E118" s="280">
        <f>E56*'Тариф ВС'!$D$17</f>
        <v>0</v>
      </c>
      <c r="F118" s="280"/>
      <c r="G118" s="280" t="e">
        <f>G56*'Тариф ВС'!$E$17</f>
        <v>#REF!</v>
      </c>
      <c r="H118" s="280" t="e">
        <f>H56*'Тариф ВС'!$F$17</f>
        <v>#REF!</v>
      </c>
      <c r="I118" s="280" t="e">
        <f>G118-E118</f>
        <v>#REF!</v>
      </c>
      <c r="J118" s="280" t="e">
        <f>H118-E118</f>
        <v>#REF!</v>
      </c>
      <c r="K118" s="280" t="e">
        <f>K56*'Тариф ВС'!$G$17</f>
        <v>#REF!</v>
      </c>
      <c r="L118" s="280" t="e">
        <f ca="1">L56*'Тариф ВС'!$H$17</f>
        <v>#DIV/0!</v>
      </c>
      <c r="M118" s="280" t="e">
        <f>K118-H118</f>
        <v>#REF!</v>
      </c>
      <c r="N118" s="280" t="e">
        <f ca="1">L118-H118</f>
        <v>#DIV/0!</v>
      </c>
      <c r="O118" s="280" t="e">
        <f ca="1">O56*'Тариф ВС'!$I$17</f>
        <v>#DIV/0!</v>
      </c>
      <c r="P118" s="280" t="e">
        <f ca="1">P56*'Тариф ВС'!$J$17</f>
        <v>#DIV/0!</v>
      </c>
      <c r="Q118" s="180" t="e">
        <f ca="1">O118-L118</f>
        <v>#DIV/0!</v>
      </c>
      <c r="R118" s="180" t="e">
        <f ca="1">P118-L118</f>
        <v>#DIV/0!</v>
      </c>
      <c r="S118" s="280" t="e">
        <f ca="1">S56*'Тариф ВС'!$K$17</f>
        <v>#DIV/0!</v>
      </c>
      <c r="T118" s="280" t="e">
        <f ca="1">T56*'Тариф ВС'!$L$17</f>
        <v>#DIV/0!</v>
      </c>
      <c r="U118" s="180" t="e">
        <f ca="1">S118-P118</f>
        <v>#DIV/0!</v>
      </c>
      <c r="V118" s="180" t="e">
        <f ca="1">T118-P118</f>
        <v>#DIV/0!</v>
      </c>
      <c r="W118" s="280" t="e">
        <f ca="1">W56*'Тариф ВС'!$M$17</f>
        <v>#DIV/0!</v>
      </c>
      <c r="X118" s="280" t="e">
        <f ca="1">X56*'Тариф ВС'!$N$17</f>
        <v>#DIV/0!</v>
      </c>
      <c r="Y118" s="180" t="e">
        <f ca="1">W118-T118</f>
        <v>#DIV/0!</v>
      </c>
      <c r="Z118" s="180" t="e">
        <f ca="1">X118-T118</f>
        <v>#DIV/0!</v>
      </c>
      <c r="AA118" s="180" t="e">
        <f t="shared" si="95"/>
        <v>#REF!</v>
      </c>
      <c r="AB118" s="180" t="e">
        <f t="shared" si="96"/>
        <v>#REF!</v>
      </c>
      <c r="AC118" s="180" t="e">
        <f t="shared" si="97"/>
        <v>#REF!</v>
      </c>
      <c r="AD118" s="180" t="e">
        <f t="shared" ca="1" si="98"/>
        <v>#DIV/0!</v>
      </c>
      <c r="AE118" s="180" t="e">
        <f t="shared" ca="1" si="99"/>
        <v>#DIV/0!</v>
      </c>
      <c r="AF118" s="180" t="e">
        <f t="shared" ca="1" si="100"/>
        <v>#DIV/0!</v>
      </c>
      <c r="AG118" s="180" t="e">
        <f ca="1">S118/P118</f>
        <v>#DIV/0!</v>
      </c>
      <c r="AH118" s="180" t="e">
        <f ca="1">T118/P118</f>
        <v>#DIV/0!</v>
      </c>
      <c r="AI118" s="180" t="e">
        <f ca="1">W118/T118</f>
        <v>#DIV/0!</v>
      </c>
      <c r="AJ118" s="180" t="e">
        <f ca="1">X118/T118</f>
        <v>#DIV/0!</v>
      </c>
      <c r="AK118" s="180" t="e">
        <f ca="1">W118/T118</f>
        <v>#DIV/0!</v>
      </c>
      <c r="AL118" s="180" t="e">
        <f ca="1">X118/T118</f>
        <v>#DIV/0!</v>
      </c>
      <c r="AM118" s="332"/>
      <c r="AN118" s="119"/>
      <c r="AO118" s="119"/>
    </row>
    <row r="119" spans="1:41" hidden="1">
      <c r="A119" s="186" t="s">
        <v>120</v>
      </c>
      <c r="B119" s="230" t="str">
        <f>B58</f>
        <v>уровень благоустройства 5</v>
      </c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180"/>
      <c r="S119" s="280"/>
      <c r="T119" s="280"/>
      <c r="U119" s="280"/>
      <c r="V119" s="180"/>
      <c r="W119" s="280"/>
      <c r="X119" s="280"/>
      <c r="Y119" s="280"/>
      <c r="Z119" s="180"/>
      <c r="AA119" s="180"/>
      <c r="AB119" s="180"/>
      <c r="AC119" s="180"/>
      <c r="AD119" s="180"/>
      <c r="AE119" s="180"/>
      <c r="AF119" s="180"/>
      <c r="AG119" s="133"/>
      <c r="AH119" s="133"/>
      <c r="AI119" s="133"/>
      <c r="AJ119" s="133"/>
      <c r="AK119" s="133"/>
      <c r="AL119" s="133"/>
      <c r="AM119" s="332"/>
      <c r="AN119" s="119"/>
      <c r="AO119" s="119"/>
    </row>
    <row r="120" spans="1:41" hidden="1">
      <c r="A120" s="186" t="s">
        <v>122</v>
      </c>
      <c r="B120" s="231" t="s">
        <v>252</v>
      </c>
      <c r="C120" s="280">
        <f>C60*'Тариф ВС'!$C$17</f>
        <v>0</v>
      </c>
      <c r="D120" s="280"/>
      <c r="E120" s="280">
        <f>E60*'Тариф ВС'!$D$17</f>
        <v>0</v>
      </c>
      <c r="F120" s="280"/>
      <c r="G120" s="280" t="e">
        <f>G60*'Тариф ВС'!$E$17</f>
        <v>#REF!</v>
      </c>
      <c r="H120" s="280" t="e">
        <f>H60*'Тариф ВС'!$F$17</f>
        <v>#REF!</v>
      </c>
      <c r="I120" s="280" t="e">
        <f>G120-E120</f>
        <v>#REF!</v>
      </c>
      <c r="J120" s="280" t="e">
        <f>H120-E120</f>
        <v>#REF!</v>
      </c>
      <c r="K120" s="280" t="e">
        <f>K60*'Тариф ВС'!$G$17</f>
        <v>#REF!</v>
      </c>
      <c r="L120" s="280" t="e">
        <f ca="1">L60*'Тариф ВС'!$H$17</f>
        <v>#DIV/0!</v>
      </c>
      <c r="M120" s="280" t="e">
        <f>K120-H120</f>
        <v>#REF!</v>
      </c>
      <c r="N120" s="280" t="e">
        <f ca="1">L120-H120</f>
        <v>#DIV/0!</v>
      </c>
      <c r="O120" s="280" t="e">
        <f ca="1">O60*'Тариф ВС'!$I$17</f>
        <v>#DIV/0!</v>
      </c>
      <c r="P120" s="280" t="e">
        <f ca="1">P60*'Тариф ВС'!$J$17</f>
        <v>#DIV/0!</v>
      </c>
      <c r="Q120" s="180" t="e">
        <f ca="1">O120-L120</f>
        <v>#DIV/0!</v>
      </c>
      <c r="R120" s="180" t="e">
        <f ca="1">P120-L120</f>
        <v>#DIV/0!</v>
      </c>
      <c r="S120" s="280" t="e">
        <f ca="1">S60*'Тариф ВС'!$K$17</f>
        <v>#DIV/0!</v>
      </c>
      <c r="T120" s="280" t="e">
        <f ca="1">T60*'Тариф ВС'!$L$17</f>
        <v>#DIV/0!</v>
      </c>
      <c r="U120" s="180" t="e">
        <f ca="1">S120-P120</f>
        <v>#DIV/0!</v>
      </c>
      <c r="V120" s="180" t="e">
        <f ca="1">T120-P120</f>
        <v>#DIV/0!</v>
      </c>
      <c r="W120" s="280" t="e">
        <f ca="1">W60*'Тариф ВС'!$M$17</f>
        <v>#DIV/0!</v>
      </c>
      <c r="X120" s="280" t="e">
        <f ca="1">X60*'Тариф ВС'!$N$17</f>
        <v>#DIV/0!</v>
      </c>
      <c r="Y120" s="180" t="e">
        <f ca="1">W120-T120</f>
        <v>#DIV/0!</v>
      </c>
      <c r="Z120" s="180" t="e">
        <f ca="1">X120-T120</f>
        <v>#DIV/0!</v>
      </c>
      <c r="AA120" s="180" t="e">
        <f t="shared" si="95"/>
        <v>#REF!</v>
      </c>
      <c r="AB120" s="180" t="e">
        <f t="shared" si="96"/>
        <v>#REF!</v>
      </c>
      <c r="AC120" s="180" t="e">
        <f t="shared" si="97"/>
        <v>#REF!</v>
      </c>
      <c r="AD120" s="180" t="e">
        <f t="shared" ca="1" si="98"/>
        <v>#DIV/0!</v>
      </c>
      <c r="AE120" s="180" t="e">
        <f t="shared" ca="1" si="99"/>
        <v>#DIV/0!</v>
      </c>
      <c r="AF120" s="180" t="e">
        <f t="shared" ca="1" si="100"/>
        <v>#DIV/0!</v>
      </c>
      <c r="AG120" s="180" t="e">
        <f ca="1">S120/P120</f>
        <v>#DIV/0!</v>
      </c>
      <c r="AH120" s="180" t="e">
        <f ca="1">T120/P120</f>
        <v>#DIV/0!</v>
      </c>
      <c r="AI120" s="180" t="e">
        <f ca="1">W120/T120</f>
        <v>#DIV/0!</v>
      </c>
      <c r="AJ120" s="180" t="e">
        <f ca="1">X120/T120</f>
        <v>#DIV/0!</v>
      </c>
      <c r="AK120" s="180" t="e">
        <f ca="1">W120/T120</f>
        <v>#DIV/0!</v>
      </c>
      <c r="AL120" s="180" t="e">
        <f ca="1">X120/T120</f>
        <v>#DIV/0!</v>
      </c>
      <c r="AM120" s="332"/>
      <c r="AN120" s="119"/>
      <c r="AO120" s="119"/>
    </row>
    <row r="121" spans="1:41" ht="28.5" hidden="1">
      <c r="A121" s="186" t="s">
        <v>124</v>
      </c>
      <c r="B121" s="231" t="s">
        <v>254</v>
      </c>
      <c r="C121" s="280">
        <f>C63*'Тариф ВС'!$C$17</f>
        <v>0</v>
      </c>
      <c r="D121" s="280"/>
      <c r="E121" s="280">
        <f>E63*'Тариф ВС'!$D$17</f>
        <v>0</v>
      </c>
      <c r="F121" s="280"/>
      <c r="G121" s="280" t="e">
        <f>G63*'Тариф ВС'!$E$17</f>
        <v>#REF!</v>
      </c>
      <c r="H121" s="280" t="e">
        <f>H63*'Тариф ВС'!$F$17</f>
        <v>#REF!</v>
      </c>
      <c r="I121" s="280" t="e">
        <f>G121-E121</f>
        <v>#REF!</v>
      </c>
      <c r="J121" s="280" t="e">
        <f>H121-E121</f>
        <v>#REF!</v>
      </c>
      <c r="K121" s="280" t="e">
        <f>K63*'Тариф ВС'!$G$17</f>
        <v>#REF!</v>
      </c>
      <c r="L121" s="280" t="e">
        <f ca="1">L63*'Тариф ВС'!$H$17</f>
        <v>#DIV/0!</v>
      </c>
      <c r="M121" s="280" t="e">
        <f>K121-H121</f>
        <v>#REF!</v>
      </c>
      <c r="N121" s="280" t="e">
        <f ca="1">L121-H121</f>
        <v>#DIV/0!</v>
      </c>
      <c r="O121" s="280" t="e">
        <f ca="1">O63*'Тариф ВС'!$I$17</f>
        <v>#DIV/0!</v>
      </c>
      <c r="P121" s="280" t="e">
        <f ca="1">P63*'Тариф ВС'!$J$17</f>
        <v>#DIV/0!</v>
      </c>
      <c r="Q121" s="180" t="e">
        <f ca="1">O121-L121</f>
        <v>#DIV/0!</v>
      </c>
      <c r="R121" s="180" t="e">
        <f ca="1">P121-L121</f>
        <v>#DIV/0!</v>
      </c>
      <c r="S121" s="280" t="e">
        <f ca="1">S63*'Тариф ВС'!$K$17</f>
        <v>#DIV/0!</v>
      </c>
      <c r="T121" s="280" t="e">
        <f ca="1">T63*'Тариф ВС'!$L$17</f>
        <v>#DIV/0!</v>
      </c>
      <c r="U121" s="180" t="e">
        <f ca="1">S121-P121</f>
        <v>#DIV/0!</v>
      </c>
      <c r="V121" s="180" t="e">
        <f ca="1">T121-P121</f>
        <v>#DIV/0!</v>
      </c>
      <c r="W121" s="280" t="e">
        <f ca="1">W63*'Тариф ВС'!$M$17</f>
        <v>#DIV/0!</v>
      </c>
      <c r="X121" s="280" t="e">
        <f ca="1">X63*'Тариф ВС'!$N$17</f>
        <v>#DIV/0!</v>
      </c>
      <c r="Y121" s="180" t="e">
        <f ca="1">W121-T121</f>
        <v>#DIV/0!</v>
      </c>
      <c r="Z121" s="180" t="e">
        <f ca="1">X121-T121</f>
        <v>#DIV/0!</v>
      </c>
      <c r="AA121" s="180" t="e">
        <f t="shared" si="95"/>
        <v>#REF!</v>
      </c>
      <c r="AB121" s="180" t="e">
        <f t="shared" si="96"/>
        <v>#REF!</v>
      </c>
      <c r="AC121" s="180" t="e">
        <f t="shared" si="97"/>
        <v>#REF!</v>
      </c>
      <c r="AD121" s="180" t="e">
        <f t="shared" ca="1" si="98"/>
        <v>#DIV/0!</v>
      </c>
      <c r="AE121" s="180" t="e">
        <f t="shared" ca="1" si="99"/>
        <v>#DIV/0!</v>
      </c>
      <c r="AF121" s="180" t="e">
        <f t="shared" ca="1" si="100"/>
        <v>#DIV/0!</v>
      </c>
      <c r="AG121" s="180" t="e">
        <f ca="1">S121/P121</f>
        <v>#DIV/0!</v>
      </c>
      <c r="AH121" s="180" t="e">
        <f ca="1">T121/P121</f>
        <v>#DIV/0!</v>
      </c>
      <c r="AI121" s="180" t="e">
        <f ca="1">W121/T121</f>
        <v>#DIV/0!</v>
      </c>
      <c r="AJ121" s="180" t="e">
        <f ca="1">X121/T121</f>
        <v>#DIV/0!</v>
      </c>
      <c r="AK121" s="180" t="e">
        <f ca="1">W121/T121</f>
        <v>#DIV/0!</v>
      </c>
      <c r="AL121" s="180" t="e">
        <f ca="1">X121/T121</f>
        <v>#DIV/0!</v>
      </c>
      <c r="AM121" s="332"/>
      <c r="AN121" s="119"/>
      <c r="AO121" s="119"/>
    </row>
    <row r="122" spans="1:41" hidden="1">
      <c r="A122" s="186" t="s">
        <v>126</v>
      </c>
      <c r="B122" s="230" t="str">
        <f>B65</f>
        <v>уровень благоустройства 6</v>
      </c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180"/>
      <c r="S122" s="280"/>
      <c r="T122" s="280"/>
      <c r="U122" s="280"/>
      <c r="V122" s="180"/>
      <c r="W122" s="280"/>
      <c r="X122" s="280"/>
      <c r="Y122" s="280"/>
      <c r="Z122" s="180"/>
      <c r="AA122" s="180"/>
      <c r="AB122" s="180"/>
      <c r="AC122" s="180"/>
      <c r="AD122" s="180"/>
      <c r="AE122" s="180"/>
      <c r="AF122" s="180"/>
      <c r="AG122" s="133"/>
      <c r="AH122" s="133"/>
      <c r="AI122" s="133"/>
      <c r="AJ122" s="133"/>
      <c r="AK122" s="133"/>
      <c r="AL122" s="133"/>
      <c r="AM122" s="332"/>
      <c r="AN122" s="119"/>
      <c r="AO122" s="119"/>
    </row>
    <row r="123" spans="1:41" hidden="1">
      <c r="A123" s="186" t="s">
        <v>586</v>
      </c>
      <c r="B123" s="231" t="s">
        <v>252</v>
      </c>
      <c r="C123" s="280">
        <f>C67*'Тариф ВС'!$C$17</f>
        <v>0</v>
      </c>
      <c r="D123" s="280"/>
      <c r="E123" s="280">
        <f>E67*'Тариф ВС'!$D$17</f>
        <v>0</v>
      </c>
      <c r="F123" s="280"/>
      <c r="G123" s="280" t="e">
        <f>G67*'Тариф ВС'!$E$17</f>
        <v>#REF!</v>
      </c>
      <c r="H123" s="280" t="e">
        <f>H67*'Тариф ВС'!$F$17</f>
        <v>#REF!</v>
      </c>
      <c r="I123" s="280" t="e">
        <f>G123-E123</f>
        <v>#REF!</v>
      </c>
      <c r="J123" s="280" t="e">
        <f>H123-E123</f>
        <v>#REF!</v>
      </c>
      <c r="K123" s="280" t="e">
        <f>K67*'Тариф ВС'!$G$17</f>
        <v>#REF!</v>
      </c>
      <c r="L123" s="280" t="e">
        <f ca="1">L67*'Тариф ВС'!$H$17</f>
        <v>#DIV/0!</v>
      </c>
      <c r="M123" s="280" t="e">
        <f>K123-H123</f>
        <v>#REF!</v>
      </c>
      <c r="N123" s="280" t="e">
        <f ca="1">L123-H123</f>
        <v>#DIV/0!</v>
      </c>
      <c r="O123" s="280" t="e">
        <f ca="1">O67*'Тариф ВС'!$I$17</f>
        <v>#DIV/0!</v>
      </c>
      <c r="P123" s="280" t="e">
        <f ca="1">P67*'Тариф ВС'!$J$17</f>
        <v>#DIV/0!</v>
      </c>
      <c r="Q123" s="180" t="e">
        <f ca="1">O123-L123</f>
        <v>#DIV/0!</v>
      </c>
      <c r="R123" s="180" t="e">
        <f ca="1">P123-L123</f>
        <v>#DIV/0!</v>
      </c>
      <c r="S123" s="280" t="e">
        <f ca="1">S67*'Тариф ВС'!$K$17</f>
        <v>#DIV/0!</v>
      </c>
      <c r="T123" s="280" t="e">
        <f ca="1">T67*'Тариф ВС'!$L$17</f>
        <v>#DIV/0!</v>
      </c>
      <c r="U123" s="180" t="e">
        <f ca="1">S123-P123</f>
        <v>#DIV/0!</v>
      </c>
      <c r="V123" s="180" t="e">
        <f ca="1">T123-P123</f>
        <v>#DIV/0!</v>
      </c>
      <c r="W123" s="280" t="e">
        <f ca="1">W67*'Тариф ВС'!$M$17</f>
        <v>#DIV/0!</v>
      </c>
      <c r="X123" s="280" t="e">
        <f ca="1">X67*'Тариф ВС'!$N$17</f>
        <v>#DIV/0!</v>
      </c>
      <c r="Y123" s="180" t="e">
        <f ca="1">W123-T123</f>
        <v>#DIV/0!</v>
      </c>
      <c r="Z123" s="180" t="e">
        <f ca="1">X123-T123</f>
        <v>#DIV/0!</v>
      </c>
      <c r="AA123" s="180" t="e">
        <f t="shared" si="95"/>
        <v>#REF!</v>
      </c>
      <c r="AB123" s="180" t="e">
        <f t="shared" si="96"/>
        <v>#REF!</v>
      </c>
      <c r="AC123" s="180" t="e">
        <f t="shared" si="97"/>
        <v>#REF!</v>
      </c>
      <c r="AD123" s="180" t="e">
        <f t="shared" ca="1" si="98"/>
        <v>#DIV/0!</v>
      </c>
      <c r="AE123" s="180" t="e">
        <f t="shared" ca="1" si="99"/>
        <v>#DIV/0!</v>
      </c>
      <c r="AF123" s="180" t="e">
        <f t="shared" ca="1" si="100"/>
        <v>#DIV/0!</v>
      </c>
      <c r="AG123" s="180" t="e">
        <f ca="1">S123/P123</f>
        <v>#DIV/0!</v>
      </c>
      <c r="AH123" s="180" t="e">
        <f ca="1">T123/P123</f>
        <v>#DIV/0!</v>
      </c>
      <c r="AI123" s="180" t="e">
        <f ca="1">W123/T123</f>
        <v>#DIV/0!</v>
      </c>
      <c r="AJ123" s="180" t="e">
        <f ca="1">X123/T123</f>
        <v>#DIV/0!</v>
      </c>
      <c r="AK123" s="180" t="e">
        <f ca="1">W123/T123</f>
        <v>#DIV/0!</v>
      </c>
      <c r="AL123" s="180" t="e">
        <f ca="1">X123/T123</f>
        <v>#DIV/0!</v>
      </c>
      <c r="AM123" s="332"/>
      <c r="AN123" s="119"/>
      <c r="AO123" s="119"/>
    </row>
    <row r="124" spans="1:41" ht="28.5" hidden="1">
      <c r="A124" s="186" t="s">
        <v>587</v>
      </c>
      <c r="B124" s="231" t="s">
        <v>254</v>
      </c>
      <c r="C124" s="280">
        <f>C70*'Тариф ВС'!$C$17</f>
        <v>0</v>
      </c>
      <c r="D124" s="280"/>
      <c r="E124" s="280">
        <f>E70*'Тариф ВС'!$D$17</f>
        <v>0</v>
      </c>
      <c r="F124" s="280"/>
      <c r="G124" s="280" t="e">
        <f>G70*'Тариф ВС'!$E$17</f>
        <v>#REF!</v>
      </c>
      <c r="H124" s="280" t="e">
        <f>H70*'Тариф ВС'!$F$17</f>
        <v>#REF!</v>
      </c>
      <c r="I124" s="280" t="e">
        <f>G124-E124</f>
        <v>#REF!</v>
      </c>
      <c r="J124" s="280" t="e">
        <f>H124-E124</f>
        <v>#REF!</v>
      </c>
      <c r="K124" s="280" t="e">
        <f>K70*'Тариф ВС'!$G$17</f>
        <v>#REF!</v>
      </c>
      <c r="L124" s="280" t="e">
        <f ca="1">L70*'Тариф ВС'!$H$17</f>
        <v>#DIV/0!</v>
      </c>
      <c r="M124" s="280" t="e">
        <f>K124-H124</f>
        <v>#REF!</v>
      </c>
      <c r="N124" s="280" t="e">
        <f ca="1">L124-H124</f>
        <v>#DIV/0!</v>
      </c>
      <c r="O124" s="280" t="e">
        <f ca="1">O70*'Тариф ВС'!$I$17</f>
        <v>#DIV/0!</v>
      </c>
      <c r="P124" s="280" t="e">
        <f ca="1">P70*'Тариф ВС'!$J$17</f>
        <v>#DIV/0!</v>
      </c>
      <c r="Q124" s="180" t="e">
        <f ca="1">O124-L124</f>
        <v>#DIV/0!</v>
      </c>
      <c r="R124" s="180" t="e">
        <f ca="1">P124-L124</f>
        <v>#DIV/0!</v>
      </c>
      <c r="S124" s="280" t="e">
        <f ca="1">S70*'Тариф ВС'!$K$17</f>
        <v>#DIV/0!</v>
      </c>
      <c r="T124" s="280" t="e">
        <f ca="1">T70*'Тариф ВС'!$L$17</f>
        <v>#DIV/0!</v>
      </c>
      <c r="U124" s="180" t="e">
        <f ca="1">S124-P124</f>
        <v>#DIV/0!</v>
      </c>
      <c r="V124" s="180" t="e">
        <f ca="1">T124-P124</f>
        <v>#DIV/0!</v>
      </c>
      <c r="W124" s="280" t="e">
        <f ca="1">W70*'Тариф ВС'!$M$17</f>
        <v>#DIV/0!</v>
      </c>
      <c r="X124" s="280" t="e">
        <f ca="1">X70*'Тариф ВС'!$N$17</f>
        <v>#DIV/0!</v>
      </c>
      <c r="Y124" s="180" t="e">
        <f ca="1">W124-T124</f>
        <v>#DIV/0!</v>
      </c>
      <c r="Z124" s="180" t="e">
        <f ca="1">X124-T124</f>
        <v>#DIV/0!</v>
      </c>
      <c r="AA124" s="180" t="e">
        <f t="shared" si="95"/>
        <v>#REF!</v>
      </c>
      <c r="AB124" s="180" t="e">
        <f t="shared" si="96"/>
        <v>#REF!</v>
      </c>
      <c r="AC124" s="180" t="e">
        <f t="shared" si="97"/>
        <v>#REF!</v>
      </c>
      <c r="AD124" s="180" t="e">
        <f t="shared" ca="1" si="98"/>
        <v>#DIV/0!</v>
      </c>
      <c r="AE124" s="180" t="e">
        <f t="shared" ca="1" si="99"/>
        <v>#DIV/0!</v>
      </c>
      <c r="AF124" s="180" t="e">
        <f t="shared" ca="1" si="100"/>
        <v>#DIV/0!</v>
      </c>
      <c r="AG124" s="180" t="e">
        <f ca="1">S124/P124</f>
        <v>#DIV/0!</v>
      </c>
      <c r="AH124" s="180" t="e">
        <f ca="1">T124/P124</f>
        <v>#DIV/0!</v>
      </c>
      <c r="AI124" s="180" t="e">
        <f ca="1">W124/T124</f>
        <v>#DIV/0!</v>
      </c>
      <c r="AJ124" s="180" t="e">
        <f ca="1">X124/T124</f>
        <v>#DIV/0!</v>
      </c>
      <c r="AK124" s="180" t="e">
        <f ca="1">W124/T124</f>
        <v>#DIV/0!</v>
      </c>
      <c r="AL124" s="180" t="e">
        <f ca="1">X124/T124</f>
        <v>#DIV/0!</v>
      </c>
      <c r="AM124" s="332"/>
      <c r="AN124" s="119"/>
      <c r="AO124" s="119"/>
    </row>
    <row r="125" spans="1:41" hidden="1">
      <c r="A125" s="186" t="s">
        <v>128</v>
      </c>
      <c r="B125" s="230" t="str">
        <f>B72</f>
        <v>уровень благоустройства 7</v>
      </c>
      <c r="C125" s="280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180"/>
      <c r="S125" s="280"/>
      <c r="T125" s="280"/>
      <c r="U125" s="280"/>
      <c r="V125" s="180"/>
      <c r="W125" s="280"/>
      <c r="X125" s="280"/>
      <c r="Y125" s="280"/>
      <c r="Z125" s="180"/>
      <c r="AA125" s="180"/>
      <c r="AB125" s="180"/>
      <c r="AC125" s="180"/>
      <c r="AD125" s="180"/>
      <c r="AE125" s="180"/>
      <c r="AF125" s="180"/>
      <c r="AG125" s="133"/>
      <c r="AH125" s="133"/>
      <c r="AI125" s="133"/>
      <c r="AJ125" s="133"/>
      <c r="AK125" s="133"/>
      <c r="AL125" s="133"/>
      <c r="AM125" s="332"/>
      <c r="AN125" s="119"/>
      <c r="AO125" s="119"/>
    </row>
    <row r="126" spans="1:41" hidden="1">
      <c r="A126" s="186" t="s">
        <v>588</v>
      </c>
      <c r="B126" s="231" t="s">
        <v>252</v>
      </c>
      <c r="C126" s="280">
        <f>C74*'Тариф ВС'!$C$17</f>
        <v>0</v>
      </c>
      <c r="D126" s="280"/>
      <c r="E126" s="280">
        <f>E74*'Тариф ВС'!$D$17</f>
        <v>0</v>
      </c>
      <c r="F126" s="280"/>
      <c r="G126" s="280" t="e">
        <f>G74*'Тариф ВС'!$E$17</f>
        <v>#REF!</v>
      </c>
      <c r="H126" s="280" t="e">
        <f>H74*'Тариф ВС'!$F$17</f>
        <v>#REF!</v>
      </c>
      <c r="I126" s="280" t="e">
        <f>G126-E126</f>
        <v>#REF!</v>
      </c>
      <c r="J126" s="280" t="e">
        <f>H126-E126</f>
        <v>#REF!</v>
      </c>
      <c r="K126" s="280" t="e">
        <f>K74*'Тариф ВС'!$G$17</f>
        <v>#REF!</v>
      </c>
      <c r="L126" s="280" t="e">
        <f ca="1">L74*'Тариф ВС'!$H$17</f>
        <v>#DIV/0!</v>
      </c>
      <c r="M126" s="280" t="e">
        <f>K126-H126</f>
        <v>#REF!</v>
      </c>
      <c r="N126" s="280" t="e">
        <f ca="1">L126-H126</f>
        <v>#DIV/0!</v>
      </c>
      <c r="O126" s="280" t="e">
        <f ca="1">O74*'Тариф ВС'!$I$17</f>
        <v>#DIV/0!</v>
      </c>
      <c r="P126" s="280" t="e">
        <f ca="1">P74*'Тариф ВС'!$J$17</f>
        <v>#DIV/0!</v>
      </c>
      <c r="Q126" s="180" t="e">
        <f ca="1">O126-L126</f>
        <v>#DIV/0!</v>
      </c>
      <c r="R126" s="180" t="e">
        <f ca="1">P126-L126</f>
        <v>#DIV/0!</v>
      </c>
      <c r="S126" s="280" t="e">
        <f ca="1">S74*'Тариф ВС'!$K$17</f>
        <v>#DIV/0!</v>
      </c>
      <c r="T126" s="280" t="e">
        <f ca="1">T74*'Тариф ВС'!$L$17</f>
        <v>#DIV/0!</v>
      </c>
      <c r="U126" s="180" t="e">
        <f ca="1">S126-P126</f>
        <v>#DIV/0!</v>
      </c>
      <c r="V126" s="180" t="e">
        <f ca="1">T126-P126</f>
        <v>#DIV/0!</v>
      </c>
      <c r="W126" s="280" t="e">
        <f ca="1">W74*'Тариф ВС'!$M$17</f>
        <v>#DIV/0!</v>
      </c>
      <c r="X126" s="280" t="e">
        <f ca="1">X74*'Тариф ВС'!$N$17</f>
        <v>#DIV/0!</v>
      </c>
      <c r="Y126" s="180" t="e">
        <f ca="1">W126-T126</f>
        <v>#DIV/0!</v>
      </c>
      <c r="Z126" s="180" t="e">
        <f ca="1">X126-T126</f>
        <v>#DIV/0!</v>
      </c>
      <c r="AA126" s="180" t="e">
        <f t="shared" si="95"/>
        <v>#REF!</v>
      </c>
      <c r="AB126" s="180" t="e">
        <f t="shared" si="96"/>
        <v>#REF!</v>
      </c>
      <c r="AC126" s="180" t="e">
        <f t="shared" si="97"/>
        <v>#REF!</v>
      </c>
      <c r="AD126" s="180" t="e">
        <f t="shared" ca="1" si="98"/>
        <v>#DIV/0!</v>
      </c>
      <c r="AE126" s="180" t="e">
        <f t="shared" ca="1" si="99"/>
        <v>#DIV/0!</v>
      </c>
      <c r="AF126" s="180" t="e">
        <f t="shared" ca="1" si="100"/>
        <v>#DIV/0!</v>
      </c>
      <c r="AG126" s="180" t="e">
        <f ca="1">S126/P126</f>
        <v>#DIV/0!</v>
      </c>
      <c r="AH126" s="180" t="e">
        <f ca="1">T126/P126</f>
        <v>#DIV/0!</v>
      </c>
      <c r="AI126" s="180" t="e">
        <f ca="1">W126/T126</f>
        <v>#DIV/0!</v>
      </c>
      <c r="AJ126" s="180" t="e">
        <f ca="1">X126/T126</f>
        <v>#DIV/0!</v>
      </c>
      <c r="AK126" s="180" t="e">
        <f ca="1">W126/T126</f>
        <v>#DIV/0!</v>
      </c>
      <c r="AL126" s="180" t="e">
        <f ca="1">X126/T126</f>
        <v>#DIV/0!</v>
      </c>
      <c r="AM126" s="332"/>
      <c r="AN126" s="119"/>
      <c r="AO126" s="119"/>
    </row>
    <row r="127" spans="1:41" ht="28.5" hidden="1">
      <c r="A127" s="186" t="s">
        <v>589</v>
      </c>
      <c r="B127" s="231" t="s">
        <v>254</v>
      </c>
      <c r="C127" s="280">
        <f>C77*'Тариф ВС'!$C$17</f>
        <v>0</v>
      </c>
      <c r="D127" s="280"/>
      <c r="E127" s="280">
        <f>E77*'Тариф ВС'!$D$17</f>
        <v>0</v>
      </c>
      <c r="F127" s="280"/>
      <c r="G127" s="280" t="e">
        <f>G77*'Тариф ВС'!$E$17</f>
        <v>#REF!</v>
      </c>
      <c r="H127" s="280" t="e">
        <f>H77*'Тариф ВС'!$F$17</f>
        <v>#REF!</v>
      </c>
      <c r="I127" s="280" t="e">
        <f>G127-E127</f>
        <v>#REF!</v>
      </c>
      <c r="J127" s="280" t="e">
        <f>H127-E127</f>
        <v>#REF!</v>
      </c>
      <c r="K127" s="280" t="e">
        <f>K77*'Тариф ВС'!$G$17</f>
        <v>#REF!</v>
      </c>
      <c r="L127" s="280" t="e">
        <f ca="1">L77*'Тариф ВС'!$H$17</f>
        <v>#DIV/0!</v>
      </c>
      <c r="M127" s="280" t="e">
        <f>K127-H127</f>
        <v>#REF!</v>
      </c>
      <c r="N127" s="280" t="e">
        <f ca="1">L127-H127</f>
        <v>#DIV/0!</v>
      </c>
      <c r="O127" s="280" t="e">
        <f ca="1">O77*'Тариф ВС'!$I$17</f>
        <v>#DIV/0!</v>
      </c>
      <c r="P127" s="280" t="e">
        <f ca="1">P77*'Тариф ВС'!$J$17</f>
        <v>#DIV/0!</v>
      </c>
      <c r="Q127" s="180" t="e">
        <f ca="1">O127-L127</f>
        <v>#DIV/0!</v>
      </c>
      <c r="R127" s="180" t="e">
        <f ca="1">P127-L127</f>
        <v>#DIV/0!</v>
      </c>
      <c r="S127" s="280" t="e">
        <f ca="1">S77*'Тариф ВС'!$K$17</f>
        <v>#DIV/0!</v>
      </c>
      <c r="T127" s="280" t="e">
        <f ca="1">T77*'Тариф ВС'!$L$17</f>
        <v>#DIV/0!</v>
      </c>
      <c r="U127" s="180" t="e">
        <f ca="1">S127-P127</f>
        <v>#DIV/0!</v>
      </c>
      <c r="V127" s="180" t="e">
        <f ca="1">T127-P127</f>
        <v>#DIV/0!</v>
      </c>
      <c r="W127" s="280" t="e">
        <f ca="1">W77*'Тариф ВС'!$M$17</f>
        <v>#DIV/0!</v>
      </c>
      <c r="X127" s="280" t="e">
        <f ca="1">X77*'Тариф ВС'!$N$17</f>
        <v>#DIV/0!</v>
      </c>
      <c r="Y127" s="180" t="e">
        <f ca="1">W127-T127</f>
        <v>#DIV/0!</v>
      </c>
      <c r="Z127" s="180" t="e">
        <f ca="1">X127-T127</f>
        <v>#DIV/0!</v>
      </c>
      <c r="AA127" s="180" t="e">
        <f t="shared" si="95"/>
        <v>#REF!</v>
      </c>
      <c r="AB127" s="180" t="e">
        <f t="shared" si="96"/>
        <v>#REF!</v>
      </c>
      <c r="AC127" s="180" t="e">
        <f t="shared" si="97"/>
        <v>#REF!</v>
      </c>
      <c r="AD127" s="180" t="e">
        <f t="shared" ca="1" si="98"/>
        <v>#DIV/0!</v>
      </c>
      <c r="AE127" s="180" t="e">
        <f t="shared" ca="1" si="99"/>
        <v>#DIV/0!</v>
      </c>
      <c r="AF127" s="180" t="e">
        <f t="shared" ca="1" si="100"/>
        <v>#DIV/0!</v>
      </c>
      <c r="AG127" s="180" t="e">
        <f ca="1">S127/P127</f>
        <v>#DIV/0!</v>
      </c>
      <c r="AH127" s="180" t="e">
        <f ca="1">T127/P127</f>
        <v>#DIV/0!</v>
      </c>
      <c r="AI127" s="180" t="e">
        <f ca="1">W127/T127</f>
        <v>#DIV/0!</v>
      </c>
      <c r="AJ127" s="180" t="e">
        <f ca="1">X127/T127</f>
        <v>#DIV/0!</v>
      </c>
      <c r="AK127" s="180" t="e">
        <f ca="1">W127/T127</f>
        <v>#DIV/0!</v>
      </c>
      <c r="AL127" s="180" t="e">
        <f ca="1">X127/T127</f>
        <v>#DIV/0!</v>
      </c>
      <c r="AM127" s="332"/>
      <c r="AN127" s="119"/>
      <c r="AO127" s="119"/>
    </row>
    <row r="128" spans="1:41" hidden="1">
      <c r="A128" s="186" t="s">
        <v>130</v>
      </c>
      <c r="B128" s="230" t="str">
        <f>B79</f>
        <v>уровень благоустройства 8</v>
      </c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180"/>
      <c r="S128" s="280"/>
      <c r="T128" s="280"/>
      <c r="U128" s="280"/>
      <c r="V128" s="180"/>
      <c r="W128" s="280"/>
      <c r="X128" s="280"/>
      <c r="Y128" s="280"/>
      <c r="Z128" s="180"/>
      <c r="AA128" s="180"/>
      <c r="AB128" s="180"/>
      <c r="AC128" s="180"/>
      <c r="AD128" s="180"/>
      <c r="AE128" s="180"/>
      <c r="AF128" s="180"/>
      <c r="AG128" s="133"/>
      <c r="AH128" s="133"/>
      <c r="AI128" s="133"/>
      <c r="AJ128" s="133"/>
      <c r="AK128" s="133"/>
      <c r="AL128" s="133"/>
      <c r="AM128" s="332"/>
      <c r="AN128" s="119"/>
      <c r="AO128" s="119"/>
    </row>
    <row r="129" spans="1:41" hidden="1">
      <c r="A129" s="186" t="s">
        <v>132</v>
      </c>
      <c r="B129" s="231" t="s">
        <v>252</v>
      </c>
      <c r="C129" s="280">
        <f>C81*'Тариф ВС'!$C$17</f>
        <v>0</v>
      </c>
      <c r="D129" s="280"/>
      <c r="E129" s="280">
        <f>E81*'Тариф ВС'!$D$17</f>
        <v>0</v>
      </c>
      <c r="F129" s="280"/>
      <c r="G129" s="280" t="e">
        <f>G81*'Тариф ВС'!$E$17</f>
        <v>#REF!</v>
      </c>
      <c r="H129" s="280" t="e">
        <f>H81*'Тариф ВС'!$F$17</f>
        <v>#REF!</v>
      </c>
      <c r="I129" s="280" t="e">
        <f>G129-E129</f>
        <v>#REF!</v>
      </c>
      <c r="J129" s="280" t="e">
        <f>H129-E129</f>
        <v>#REF!</v>
      </c>
      <c r="K129" s="280" t="e">
        <f>K81*'Тариф ВС'!$G$17</f>
        <v>#REF!</v>
      </c>
      <c r="L129" s="280" t="e">
        <f ca="1">L81*'Тариф ВС'!$H$17</f>
        <v>#DIV/0!</v>
      </c>
      <c r="M129" s="280" t="e">
        <f>K129-H129</f>
        <v>#REF!</v>
      </c>
      <c r="N129" s="280" t="e">
        <f ca="1">L129-H129</f>
        <v>#DIV/0!</v>
      </c>
      <c r="O129" s="280" t="e">
        <f ca="1">O81*'Тариф ВС'!$I$17</f>
        <v>#DIV/0!</v>
      </c>
      <c r="P129" s="280" t="e">
        <f ca="1">P81*'Тариф ВС'!$J$17</f>
        <v>#DIV/0!</v>
      </c>
      <c r="Q129" s="180" t="e">
        <f ca="1">O129-L129</f>
        <v>#DIV/0!</v>
      </c>
      <c r="R129" s="180" t="e">
        <f ca="1">P129-L129</f>
        <v>#DIV/0!</v>
      </c>
      <c r="S129" s="280" t="e">
        <f ca="1">S81*'Тариф ВС'!$K$17</f>
        <v>#DIV/0!</v>
      </c>
      <c r="T129" s="280" t="e">
        <f ca="1">T81*'Тариф ВС'!$L$17</f>
        <v>#DIV/0!</v>
      </c>
      <c r="U129" s="180" t="e">
        <f ca="1">S129-P129</f>
        <v>#DIV/0!</v>
      </c>
      <c r="V129" s="180" t="e">
        <f ca="1">T129-P129</f>
        <v>#DIV/0!</v>
      </c>
      <c r="W129" s="280" t="e">
        <f ca="1">W81*'Тариф ВС'!$M$17</f>
        <v>#DIV/0!</v>
      </c>
      <c r="X129" s="280" t="e">
        <f ca="1">X81*'Тариф ВС'!$N$17</f>
        <v>#DIV/0!</v>
      </c>
      <c r="Y129" s="180" t="e">
        <f ca="1">W129-T129</f>
        <v>#DIV/0!</v>
      </c>
      <c r="Z129" s="180" t="e">
        <f ca="1">X129-T129</f>
        <v>#DIV/0!</v>
      </c>
      <c r="AA129" s="180" t="e">
        <f t="shared" si="95"/>
        <v>#REF!</v>
      </c>
      <c r="AB129" s="180" t="e">
        <f t="shared" si="96"/>
        <v>#REF!</v>
      </c>
      <c r="AC129" s="180" t="e">
        <f t="shared" si="97"/>
        <v>#REF!</v>
      </c>
      <c r="AD129" s="180" t="e">
        <f t="shared" ca="1" si="98"/>
        <v>#DIV/0!</v>
      </c>
      <c r="AE129" s="180" t="e">
        <f t="shared" ca="1" si="99"/>
        <v>#DIV/0!</v>
      </c>
      <c r="AF129" s="180" t="e">
        <f t="shared" ca="1" si="100"/>
        <v>#DIV/0!</v>
      </c>
      <c r="AG129" s="180" t="e">
        <f ca="1">S129/P129</f>
        <v>#DIV/0!</v>
      </c>
      <c r="AH129" s="180" t="e">
        <f ca="1">T129/P129</f>
        <v>#DIV/0!</v>
      </c>
      <c r="AI129" s="180" t="e">
        <f ca="1">W129/T129</f>
        <v>#DIV/0!</v>
      </c>
      <c r="AJ129" s="180" t="e">
        <f ca="1">X129/T129</f>
        <v>#DIV/0!</v>
      </c>
      <c r="AK129" s="180" t="e">
        <f ca="1">W129/T129</f>
        <v>#DIV/0!</v>
      </c>
      <c r="AL129" s="180" t="e">
        <f ca="1">X129/T129</f>
        <v>#DIV/0!</v>
      </c>
      <c r="AM129" s="332"/>
      <c r="AN129" s="119"/>
      <c r="AO129" s="119"/>
    </row>
    <row r="130" spans="1:41" ht="28.5" hidden="1">
      <c r="A130" s="186" t="s">
        <v>134</v>
      </c>
      <c r="B130" s="231" t="s">
        <v>254</v>
      </c>
      <c r="C130" s="280">
        <f>C84*'Тариф ВС'!$C$17</f>
        <v>0</v>
      </c>
      <c r="D130" s="280"/>
      <c r="E130" s="280">
        <f>E84*'Тариф ВС'!$D$17</f>
        <v>0</v>
      </c>
      <c r="F130" s="280"/>
      <c r="G130" s="280" t="e">
        <f>G84*'Тариф ВС'!$E$17</f>
        <v>#REF!</v>
      </c>
      <c r="H130" s="280" t="e">
        <f>H84*'Тариф ВС'!$F$17</f>
        <v>#REF!</v>
      </c>
      <c r="I130" s="280" t="e">
        <f>G130-E130</f>
        <v>#REF!</v>
      </c>
      <c r="J130" s="280" t="e">
        <f>H130-E130</f>
        <v>#REF!</v>
      </c>
      <c r="K130" s="280" t="e">
        <f>K84*'Тариф ВС'!$G$17</f>
        <v>#REF!</v>
      </c>
      <c r="L130" s="280" t="e">
        <f ca="1">L84*'Тариф ВС'!$H$17</f>
        <v>#DIV/0!</v>
      </c>
      <c r="M130" s="280" t="e">
        <f>K130-H130</f>
        <v>#REF!</v>
      </c>
      <c r="N130" s="280" t="e">
        <f ca="1">L130-H130</f>
        <v>#DIV/0!</v>
      </c>
      <c r="O130" s="280" t="e">
        <f ca="1">O84*'Тариф ВС'!$I$17</f>
        <v>#DIV/0!</v>
      </c>
      <c r="P130" s="280" t="e">
        <f ca="1">P84*'Тариф ВС'!$J$17</f>
        <v>#DIV/0!</v>
      </c>
      <c r="Q130" s="180" t="e">
        <f ca="1">O130-L130</f>
        <v>#DIV/0!</v>
      </c>
      <c r="R130" s="180" t="e">
        <f ca="1">P130-L130</f>
        <v>#DIV/0!</v>
      </c>
      <c r="S130" s="280" t="e">
        <f ca="1">S84*'Тариф ВС'!$K$17</f>
        <v>#DIV/0!</v>
      </c>
      <c r="T130" s="280" t="e">
        <f ca="1">T84*'Тариф ВС'!$L$17</f>
        <v>#DIV/0!</v>
      </c>
      <c r="U130" s="180" t="e">
        <f ca="1">S130-P130</f>
        <v>#DIV/0!</v>
      </c>
      <c r="V130" s="180" t="e">
        <f ca="1">T130-P130</f>
        <v>#DIV/0!</v>
      </c>
      <c r="W130" s="280" t="e">
        <f ca="1">W84*'Тариф ВС'!$M$17</f>
        <v>#DIV/0!</v>
      </c>
      <c r="X130" s="280" t="e">
        <f ca="1">X84*'Тариф ВС'!$N$17</f>
        <v>#DIV/0!</v>
      </c>
      <c r="Y130" s="180" t="e">
        <f ca="1">W130-T130</f>
        <v>#DIV/0!</v>
      </c>
      <c r="Z130" s="180" t="e">
        <f ca="1">X130-T130</f>
        <v>#DIV/0!</v>
      </c>
      <c r="AA130" s="180" t="e">
        <f t="shared" si="95"/>
        <v>#REF!</v>
      </c>
      <c r="AB130" s="180" t="e">
        <f t="shared" si="96"/>
        <v>#REF!</v>
      </c>
      <c r="AC130" s="180" t="e">
        <f t="shared" si="97"/>
        <v>#REF!</v>
      </c>
      <c r="AD130" s="180" t="e">
        <f t="shared" ca="1" si="98"/>
        <v>#DIV/0!</v>
      </c>
      <c r="AE130" s="180" t="e">
        <f t="shared" ca="1" si="99"/>
        <v>#DIV/0!</v>
      </c>
      <c r="AF130" s="180" t="e">
        <f t="shared" ca="1" si="100"/>
        <v>#DIV/0!</v>
      </c>
      <c r="AG130" s="180" t="e">
        <f ca="1">S130/P130</f>
        <v>#DIV/0!</v>
      </c>
      <c r="AH130" s="180" t="e">
        <f ca="1">T130/P130</f>
        <v>#DIV/0!</v>
      </c>
      <c r="AI130" s="180" t="e">
        <f ca="1">W130/T130</f>
        <v>#DIV/0!</v>
      </c>
      <c r="AJ130" s="180" t="e">
        <f ca="1">X130/T130</f>
        <v>#DIV/0!</v>
      </c>
      <c r="AK130" s="180" t="e">
        <f ca="1">W130/T130</f>
        <v>#DIV/0!</v>
      </c>
      <c r="AL130" s="180" t="e">
        <f ca="1">X130/T130</f>
        <v>#DIV/0!</v>
      </c>
      <c r="AM130" s="332"/>
      <c r="AN130" s="119"/>
      <c r="AO130" s="119"/>
    </row>
    <row r="131" spans="1:41" hidden="1">
      <c r="A131" s="186" t="s">
        <v>143</v>
      </c>
      <c r="B131" s="230" t="str">
        <f>B86</f>
        <v>уровень благоустройства 9</v>
      </c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180"/>
      <c r="S131" s="280"/>
      <c r="T131" s="280"/>
      <c r="U131" s="280"/>
      <c r="V131" s="180"/>
      <c r="W131" s="280"/>
      <c r="X131" s="280"/>
      <c r="Y131" s="280"/>
      <c r="Z131" s="180"/>
      <c r="AA131" s="180"/>
      <c r="AB131" s="180"/>
      <c r="AC131" s="180"/>
      <c r="AD131" s="180"/>
      <c r="AE131" s="180"/>
      <c r="AF131" s="180"/>
      <c r="AG131" s="133"/>
      <c r="AH131" s="133"/>
      <c r="AI131" s="133"/>
      <c r="AJ131" s="133"/>
      <c r="AK131" s="133"/>
      <c r="AL131" s="133"/>
      <c r="AM131" s="332"/>
      <c r="AN131" s="119"/>
      <c r="AO131" s="119"/>
    </row>
    <row r="132" spans="1:41" hidden="1">
      <c r="A132" s="186" t="s">
        <v>590</v>
      </c>
      <c r="B132" s="231" t="s">
        <v>252</v>
      </c>
      <c r="C132" s="280">
        <f>C88*'Тариф ВС'!$C$17</f>
        <v>0</v>
      </c>
      <c r="D132" s="280"/>
      <c r="E132" s="280">
        <f>E88*'Тариф ВС'!$D$17</f>
        <v>0</v>
      </c>
      <c r="F132" s="280"/>
      <c r="G132" s="280" t="e">
        <f>G88*'Тариф ВС'!$E$17</f>
        <v>#REF!</v>
      </c>
      <c r="H132" s="280" t="e">
        <f>H88*'Тариф ВС'!$F$17</f>
        <v>#REF!</v>
      </c>
      <c r="I132" s="280" t="e">
        <f>G132-E132</f>
        <v>#REF!</v>
      </c>
      <c r="J132" s="280" t="e">
        <f>H132-E132</f>
        <v>#REF!</v>
      </c>
      <c r="K132" s="280" t="e">
        <f>K88*'Тариф ВС'!$G$17</f>
        <v>#REF!</v>
      </c>
      <c r="L132" s="280" t="e">
        <f ca="1">L88*'Тариф ВС'!$H$17</f>
        <v>#DIV/0!</v>
      </c>
      <c r="M132" s="280" t="e">
        <f>K132-H132</f>
        <v>#REF!</v>
      </c>
      <c r="N132" s="280" t="e">
        <f ca="1">L132-H132</f>
        <v>#DIV/0!</v>
      </c>
      <c r="O132" s="280" t="e">
        <f ca="1">O88*'Тариф ВС'!$I$17</f>
        <v>#DIV/0!</v>
      </c>
      <c r="P132" s="280" t="e">
        <f ca="1">P88*'Тариф ВС'!$J$17</f>
        <v>#DIV/0!</v>
      </c>
      <c r="Q132" s="180" t="e">
        <f ca="1">O132-L132</f>
        <v>#DIV/0!</v>
      </c>
      <c r="R132" s="180" t="e">
        <f ca="1">P132-L132</f>
        <v>#DIV/0!</v>
      </c>
      <c r="S132" s="280" t="e">
        <f ca="1">S88*'Тариф ВС'!$K$17</f>
        <v>#DIV/0!</v>
      </c>
      <c r="T132" s="280" t="e">
        <f ca="1">T88*'Тариф ВС'!$L$17</f>
        <v>#DIV/0!</v>
      </c>
      <c r="U132" s="180" t="e">
        <f ca="1">S132-P132</f>
        <v>#DIV/0!</v>
      </c>
      <c r="V132" s="180" t="e">
        <f ca="1">T132-P132</f>
        <v>#DIV/0!</v>
      </c>
      <c r="W132" s="280" t="e">
        <f ca="1">W88*'Тариф ВС'!$M$17</f>
        <v>#DIV/0!</v>
      </c>
      <c r="X132" s="280" t="e">
        <f ca="1">X88*'Тариф ВС'!$N$17</f>
        <v>#DIV/0!</v>
      </c>
      <c r="Y132" s="180" t="e">
        <f ca="1">W132-T132</f>
        <v>#DIV/0!</v>
      </c>
      <c r="Z132" s="180" t="e">
        <f ca="1">X132-T132</f>
        <v>#DIV/0!</v>
      </c>
      <c r="AA132" s="180" t="e">
        <f t="shared" si="95"/>
        <v>#REF!</v>
      </c>
      <c r="AB132" s="180" t="e">
        <f t="shared" si="96"/>
        <v>#REF!</v>
      </c>
      <c r="AC132" s="180" t="e">
        <f t="shared" si="97"/>
        <v>#REF!</v>
      </c>
      <c r="AD132" s="180" t="e">
        <f t="shared" ca="1" si="98"/>
        <v>#DIV/0!</v>
      </c>
      <c r="AE132" s="180" t="e">
        <f t="shared" ca="1" si="99"/>
        <v>#DIV/0!</v>
      </c>
      <c r="AF132" s="180" t="e">
        <f t="shared" ca="1" si="100"/>
        <v>#DIV/0!</v>
      </c>
      <c r="AG132" s="180" t="e">
        <f ca="1">S132/P132</f>
        <v>#DIV/0!</v>
      </c>
      <c r="AH132" s="180" t="e">
        <f ca="1">T132/P132</f>
        <v>#DIV/0!</v>
      </c>
      <c r="AI132" s="180" t="e">
        <f ca="1">W132/T132</f>
        <v>#DIV/0!</v>
      </c>
      <c r="AJ132" s="180" t="e">
        <f ca="1">X132/T132</f>
        <v>#DIV/0!</v>
      </c>
      <c r="AK132" s="180" t="e">
        <f ca="1">W132/T132</f>
        <v>#DIV/0!</v>
      </c>
      <c r="AL132" s="180" t="e">
        <f ca="1">X132/T132</f>
        <v>#DIV/0!</v>
      </c>
      <c r="AM132" s="332"/>
      <c r="AN132" s="119"/>
      <c r="AO132" s="119"/>
    </row>
    <row r="133" spans="1:41" ht="28.5" hidden="1">
      <c r="A133" s="186" t="s">
        <v>591</v>
      </c>
      <c r="B133" s="231" t="s">
        <v>254</v>
      </c>
      <c r="C133" s="280">
        <f>C91*'Тариф ВС'!$C$17</f>
        <v>0</v>
      </c>
      <c r="D133" s="280"/>
      <c r="E133" s="280">
        <f>E91*'Тариф ВС'!$D$17</f>
        <v>0</v>
      </c>
      <c r="F133" s="280"/>
      <c r="G133" s="280" t="e">
        <f>G91*'Тариф ВС'!$E$17</f>
        <v>#REF!</v>
      </c>
      <c r="H133" s="280" t="e">
        <f>H91*'Тариф ВС'!$F$17</f>
        <v>#REF!</v>
      </c>
      <c r="I133" s="280" t="e">
        <f>G133-E133</f>
        <v>#REF!</v>
      </c>
      <c r="J133" s="280" t="e">
        <f>H133-E133</f>
        <v>#REF!</v>
      </c>
      <c r="K133" s="280" t="e">
        <f>K91*'Тариф ВС'!$G$17</f>
        <v>#REF!</v>
      </c>
      <c r="L133" s="280" t="e">
        <f ca="1">L91*'Тариф ВС'!$H$17</f>
        <v>#DIV/0!</v>
      </c>
      <c r="M133" s="280" t="e">
        <f>K133-H133</f>
        <v>#REF!</v>
      </c>
      <c r="N133" s="280" t="e">
        <f ca="1">L133-H133</f>
        <v>#DIV/0!</v>
      </c>
      <c r="O133" s="280" t="e">
        <f ca="1">O91*'Тариф ВС'!$I$17</f>
        <v>#DIV/0!</v>
      </c>
      <c r="P133" s="280" t="e">
        <f ca="1">P91*'Тариф ВС'!$J$17</f>
        <v>#DIV/0!</v>
      </c>
      <c r="Q133" s="180" t="e">
        <f ca="1">O133-L133</f>
        <v>#DIV/0!</v>
      </c>
      <c r="R133" s="180" t="e">
        <f ca="1">P133-L133</f>
        <v>#DIV/0!</v>
      </c>
      <c r="S133" s="280" t="e">
        <f ca="1">S91*'Тариф ВС'!$K$17</f>
        <v>#DIV/0!</v>
      </c>
      <c r="T133" s="280" t="e">
        <f ca="1">T91*'Тариф ВС'!$L$17</f>
        <v>#DIV/0!</v>
      </c>
      <c r="U133" s="180" t="e">
        <f ca="1">S133-P133</f>
        <v>#DIV/0!</v>
      </c>
      <c r="V133" s="180" t="e">
        <f ca="1">T133-P133</f>
        <v>#DIV/0!</v>
      </c>
      <c r="W133" s="280" t="e">
        <f ca="1">W91*'Тариф ВС'!$M$17</f>
        <v>#DIV/0!</v>
      </c>
      <c r="X133" s="280" t="e">
        <f ca="1">X91*'Тариф ВС'!$N$17</f>
        <v>#DIV/0!</v>
      </c>
      <c r="Y133" s="180" t="e">
        <f ca="1">W133-T133</f>
        <v>#DIV/0!</v>
      </c>
      <c r="Z133" s="180" t="e">
        <f ca="1">X133-T133</f>
        <v>#DIV/0!</v>
      </c>
      <c r="AA133" s="180" t="e">
        <f t="shared" si="95"/>
        <v>#REF!</v>
      </c>
      <c r="AB133" s="180" t="e">
        <f t="shared" si="96"/>
        <v>#REF!</v>
      </c>
      <c r="AC133" s="180" t="e">
        <f t="shared" si="97"/>
        <v>#REF!</v>
      </c>
      <c r="AD133" s="180" t="e">
        <f t="shared" ca="1" si="98"/>
        <v>#DIV/0!</v>
      </c>
      <c r="AE133" s="180" t="e">
        <f t="shared" ca="1" si="99"/>
        <v>#DIV/0!</v>
      </c>
      <c r="AF133" s="180" t="e">
        <f t="shared" ca="1" si="100"/>
        <v>#DIV/0!</v>
      </c>
      <c r="AG133" s="180" t="e">
        <f ca="1">S133/P133</f>
        <v>#DIV/0!</v>
      </c>
      <c r="AH133" s="180" t="e">
        <f ca="1">T133/P133</f>
        <v>#DIV/0!</v>
      </c>
      <c r="AI133" s="180" t="e">
        <f ca="1">W133/T133</f>
        <v>#DIV/0!</v>
      </c>
      <c r="AJ133" s="180" t="e">
        <f ca="1">X133/T133</f>
        <v>#DIV/0!</v>
      </c>
      <c r="AK133" s="180" t="e">
        <f ca="1">W133/T133</f>
        <v>#DIV/0!</v>
      </c>
      <c r="AL133" s="180" t="e">
        <f ca="1">X133/T133</f>
        <v>#DIV/0!</v>
      </c>
      <c r="AM133" s="332"/>
      <c r="AN133" s="119"/>
      <c r="AO133" s="119"/>
    </row>
    <row r="134" spans="1:41" hidden="1">
      <c r="A134" s="186" t="s">
        <v>145</v>
      </c>
      <c r="B134" s="230" t="str">
        <f>B93</f>
        <v>уровень благоустройства 10</v>
      </c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180"/>
      <c r="S134" s="280"/>
      <c r="T134" s="280"/>
      <c r="U134" s="280"/>
      <c r="V134" s="180"/>
      <c r="W134" s="280"/>
      <c r="X134" s="280"/>
      <c r="Y134" s="280"/>
      <c r="Z134" s="180"/>
      <c r="AA134" s="180"/>
      <c r="AB134" s="180"/>
      <c r="AC134" s="180"/>
      <c r="AD134" s="180"/>
      <c r="AE134" s="180"/>
      <c r="AF134" s="180"/>
      <c r="AG134" s="133"/>
      <c r="AH134" s="133"/>
      <c r="AI134" s="133"/>
      <c r="AJ134" s="133"/>
      <c r="AK134" s="133"/>
      <c r="AL134" s="133"/>
      <c r="AM134" s="332"/>
      <c r="AN134" s="119"/>
      <c r="AO134" s="119"/>
    </row>
    <row r="135" spans="1:41" hidden="1">
      <c r="A135" s="186" t="s">
        <v>592</v>
      </c>
      <c r="B135" s="231" t="s">
        <v>252</v>
      </c>
      <c r="C135" s="280">
        <f>C95*'Тариф ВС'!$C$17</f>
        <v>0</v>
      </c>
      <c r="D135" s="280"/>
      <c r="E135" s="280">
        <f>E95*'Тариф ВС'!$D$17</f>
        <v>0</v>
      </c>
      <c r="F135" s="280"/>
      <c r="G135" s="280" t="e">
        <f>G95*'Тариф ВС'!$E$17</f>
        <v>#REF!</v>
      </c>
      <c r="H135" s="280" t="e">
        <f>H95*'Тариф ВС'!$F$17</f>
        <v>#REF!</v>
      </c>
      <c r="I135" s="280" t="e">
        <f>G135-E135</f>
        <v>#REF!</v>
      </c>
      <c r="J135" s="280" t="e">
        <f>H135-E135</f>
        <v>#REF!</v>
      </c>
      <c r="K135" s="280" t="e">
        <f>K95*'Тариф ВС'!$G$17</f>
        <v>#REF!</v>
      </c>
      <c r="L135" s="280" t="e">
        <f ca="1">L95*'Тариф ВС'!$H$17</f>
        <v>#DIV/0!</v>
      </c>
      <c r="M135" s="280" t="e">
        <f>K135-H135</f>
        <v>#REF!</v>
      </c>
      <c r="N135" s="280" t="e">
        <f ca="1">L135-H135</f>
        <v>#DIV/0!</v>
      </c>
      <c r="O135" s="280" t="e">
        <f ca="1">O95*'Тариф ВС'!$I$17</f>
        <v>#DIV/0!</v>
      </c>
      <c r="P135" s="280" t="e">
        <f ca="1">P95*'Тариф ВС'!$J$17</f>
        <v>#DIV/0!</v>
      </c>
      <c r="Q135" s="180" t="e">
        <f ca="1">O135-L135</f>
        <v>#DIV/0!</v>
      </c>
      <c r="R135" s="180" t="e">
        <f ca="1">P135-L135</f>
        <v>#DIV/0!</v>
      </c>
      <c r="S135" s="280" t="e">
        <f ca="1">S95*'Тариф ВС'!$K$17</f>
        <v>#DIV/0!</v>
      </c>
      <c r="T135" s="280" t="e">
        <f ca="1">T95*'Тариф ВС'!$L$17</f>
        <v>#DIV/0!</v>
      </c>
      <c r="U135" s="180" t="e">
        <f ca="1">S135-P135</f>
        <v>#DIV/0!</v>
      </c>
      <c r="V135" s="180" t="e">
        <f ca="1">T135-P135</f>
        <v>#DIV/0!</v>
      </c>
      <c r="W135" s="280" t="e">
        <f ca="1">W95*'Тариф ВС'!$M$17</f>
        <v>#DIV/0!</v>
      </c>
      <c r="X135" s="280" t="e">
        <f ca="1">X95*'Тариф ВС'!$N$17</f>
        <v>#DIV/0!</v>
      </c>
      <c r="Y135" s="180" t="e">
        <f ca="1">W135-T135</f>
        <v>#DIV/0!</v>
      </c>
      <c r="Z135" s="180" t="e">
        <f ca="1">X135-T135</f>
        <v>#DIV/0!</v>
      </c>
      <c r="AA135" s="180" t="e">
        <f t="shared" si="95"/>
        <v>#REF!</v>
      </c>
      <c r="AB135" s="180" t="e">
        <f t="shared" si="96"/>
        <v>#REF!</v>
      </c>
      <c r="AC135" s="180" t="e">
        <f t="shared" si="97"/>
        <v>#REF!</v>
      </c>
      <c r="AD135" s="180" t="e">
        <f t="shared" ca="1" si="98"/>
        <v>#DIV/0!</v>
      </c>
      <c r="AE135" s="180" t="e">
        <f t="shared" ca="1" si="99"/>
        <v>#DIV/0!</v>
      </c>
      <c r="AF135" s="180" t="e">
        <f t="shared" ca="1" si="100"/>
        <v>#DIV/0!</v>
      </c>
      <c r="AG135" s="180" t="e">
        <f ca="1">S135/P135</f>
        <v>#DIV/0!</v>
      </c>
      <c r="AH135" s="180" t="e">
        <f ca="1">T135/P135</f>
        <v>#DIV/0!</v>
      </c>
      <c r="AI135" s="180" t="e">
        <f ca="1">W135/T135</f>
        <v>#DIV/0!</v>
      </c>
      <c r="AJ135" s="180" t="e">
        <f ca="1">X135/T135</f>
        <v>#DIV/0!</v>
      </c>
      <c r="AK135" s="180" t="e">
        <f ca="1">W135/T135</f>
        <v>#DIV/0!</v>
      </c>
      <c r="AL135" s="180" t="e">
        <f ca="1">X135/T135</f>
        <v>#DIV/0!</v>
      </c>
      <c r="AM135" s="332"/>
      <c r="AN135" s="119"/>
      <c r="AO135" s="119"/>
    </row>
    <row r="136" spans="1:41" ht="28.5" hidden="1">
      <c r="A136" s="186" t="s">
        <v>593</v>
      </c>
      <c r="B136" s="231" t="s">
        <v>254</v>
      </c>
      <c r="C136" s="280">
        <f>C98*'Тариф ВС'!$C$17</f>
        <v>0</v>
      </c>
      <c r="D136" s="280"/>
      <c r="E136" s="280">
        <f>E98*'Тариф ВС'!$D$17</f>
        <v>0</v>
      </c>
      <c r="F136" s="280"/>
      <c r="G136" s="280" t="e">
        <f>G98*'Тариф ВС'!$E$17</f>
        <v>#REF!</v>
      </c>
      <c r="H136" s="280" t="e">
        <f>H98*'Тариф ВС'!$F$17</f>
        <v>#REF!</v>
      </c>
      <c r="I136" s="280" t="e">
        <f>G136-E136</f>
        <v>#REF!</v>
      </c>
      <c r="J136" s="280" t="e">
        <f>H136-E136</f>
        <v>#REF!</v>
      </c>
      <c r="K136" s="280" t="e">
        <f>K98*'Тариф ВС'!$G$17</f>
        <v>#REF!</v>
      </c>
      <c r="L136" s="280" t="e">
        <f ca="1">L98*'Тариф ВС'!$H$17</f>
        <v>#DIV/0!</v>
      </c>
      <c r="M136" s="280" t="e">
        <f>K136-H136</f>
        <v>#REF!</v>
      </c>
      <c r="N136" s="280" t="e">
        <f ca="1">L136-H136</f>
        <v>#DIV/0!</v>
      </c>
      <c r="O136" s="280" t="e">
        <f ca="1">O98*'Тариф ВС'!$I$17</f>
        <v>#DIV/0!</v>
      </c>
      <c r="P136" s="280" t="e">
        <f ca="1">P98*'Тариф ВС'!$J$17</f>
        <v>#DIV/0!</v>
      </c>
      <c r="Q136" s="180" t="e">
        <f ca="1">O136-L136</f>
        <v>#DIV/0!</v>
      </c>
      <c r="R136" s="180" t="e">
        <f ca="1">P136-L136</f>
        <v>#DIV/0!</v>
      </c>
      <c r="S136" s="280" t="e">
        <f ca="1">S98*'Тариф ВС'!$K$17</f>
        <v>#DIV/0!</v>
      </c>
      <c r="T136" s="280" t="e">
        <f ca="1">T98*'Тариф ВС'!$L$17</f>
        <v>#DIV/0!</v>
      </c>
      <c r="U136" s="180" t="e">
        <f ca="1">S136-P136</f>
        <v>#DIV/0!</v>
      </c>
      <c r="V136" s="180" t="e">
        <f ca="1">T136-P136</f>
        <v>#DIV/0!</v>
      </c>
      <c r="W136" s="280" t="e">
        <f ca="1">W98*'Тариф ВС'!$M$17</f>
        <v>#DIV/0!</v>
      </c>
      <c r="X136" s="280" t="e">
        <f ca="1">X98*'Тариф ВС'!$N$17</f>
        <v>#DIV/0!</v>
      </c>
      <c r="Y136" s="180" t="e">
        <f ca="1">W136-T136</f>
        <v>#DIV/0!</v>
      </c>
      <c r="Z136" s="180" t="e">
        <f ca="1">X136-T136</f>
        <v>#DIV/0!</v>
      </c>
      <c r="AA136" s="180" t="e">
        <f t="shared" si="95"/>
        <v>#REF!</v>
      </c>
      <c r="AB136" s="180" t="e">
        <f t="shared" si="96"/>
        <v>#REF!</v>
      </c>
      <c r="AC136" s="180" t="e">
        <f t="shared" si="97"/>
        <v>#REF!</v>
      </c>
      <c r="AD136" s="180" t="e">
        <f t="shared" ca="1" si="98"/>
        <v>#DIV/0!</v>
      </c>
      <c r="AE136" s="180" t="e">
        <f t="shared" ca="1" si="99"/>
        <v>#DIV/0!</v>
      </c>
      <c r="AF136" s="180" t="e">
        <f t="shared" ca="1" si="100"/>
        <v>#DIV/0!</v>
      </c>
      <c r="AG136" s="180" t="e">
        <f ca="1">S136/P136</f>
        <v>#DIV/0!</v>
      </c>
      <c r="AH136" s="180" t="e">
        <f ca="1">T136/P136</f>
        <v>#DIV/0!</v>
      </c>
      <c r="AI136" s="180" t="e">
        <f ca="1">W136/T136</f>
        <v>#DIV/0!</v>
      </c>
      <c r="AJ136" s="180" t="e">
        <f ca="1">X136/T136</f>
        <v>#DIV/0!</v>
      </c>
      <c r="AK136" s="180" t="e">
        <f ca="1">W136/T136</f>
        <v>#DIV/0!</v>
      </c>
      <c r="AL136" s="180" t="e">
        <f ca="1">X136/T136</f>
        <v>#DIV/0!</v>
      </c>
      <c r="AM136" s="332"/>
      <c r="AN136" s="119"/>
      <c r="AO136" s="119"/>
    </row>
    <row r="137" spans="1:41" hidden="1"/>
  </sheetData>
  <sheetProtection formatCells="0" formatColumns="0" formatRows="0" insertHyperlinks="0" sort="0" autoFilter="0" pivotTables="0"/>
  <mergeCells count="42">
    <mergeCell ref="AE104:AF104"/>
    <mergeCell ref="AG104:AH104"/>
    <mergeCell ref="AI104:AJ104"/>
    <mergeCell ref="AK104:AL104"/>
    <mergeCell ref="S104:T104"/>
    <mergeCell ref="U104:V104"/>
    <mergeCell ref="W104:X104"/>
    <mergeCell ref="Y104:Z104"/>
    <mergeCell ref="AA104:AB104"/>
    <mergeCell ref="AC104:AD104"/>
    <mergeCell ref="G104:H104"/>
    <mergeCell ref="I104:J104"/>
    <mergeCell ref="K104:L104"/>
    <mergeCell ref="M104:N104"/>
    <mergeCell ref="O104:P104"/>
    <mergeCell ref="Q104:R104"/>
    <mergeCell ref="AJ5:AL5"/>
    <mergeCell ref="AM5:AO5"/>
    <mergeCell ref="AP5:AP6"/>
    <mergeCell ref="A102:AP102"/>
    <mergeCell ref="A104:A105"/>
    <mergeCell ref="B104:B105"/>
    <mergeCell ref="C104:C105"/>
    <mergeCell ref="D104:D105"/>
    <mergeCell ref="E104:E105"/>
    <mergeCell ref="F104:F105"/>
    <mergeCell ref="O5:R5"/>
    <mergeCell ref="S5:V5"/>
    <mergeCell ref="W5:Z5"/>
    <mergeCell ref="AA5:AC5"/>
    <mergeCell ref="AD5:AF5"/>
    <mergeCell ref="AG5:AI5"/>
    <mergeCell ref="B2:AI2"/>
    <mergeCell ref="B3:AI3"/>
    <mergeCell ref="A5:A6"/>
    <mergeCell ref="B5:B6"/>
    <mergeCell ref="C5:C6"/>
    <mergeCell ref="D5:D6"/>
    <mergeCell ref="E5:E6"/>
    <mergeCell ref="F5:F6"/>
    <mergeCell ref="G5:J5"/>
    <mergeCell ref="K5:N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Q152"/>
  <sheetViews>
    <sheetView workbookViewId="0">
      <pane xSplit="2" ySplit="7" topLeftCell="C8" activePane="bottomRight" state="frozen"/>
      <selection activeCell="B4" sqref="B4:B5"/>
      <selection pane="topRight" activeCell="B4" sqref="B4:B5"/>
      <selection pane="bottomLeft" activeCell="B4" sqref="B4:B5"/>
      <selection pane="bottomRight" activeCell="B4" sqref="B4:B5"/>
    </sheetView>
  </sheetViews>
  <sheetFormatPr defaultRowHeight="12.75"/>
  <cols>
    <col min="1" max="1" width="8.140625" style="120" customWidth="1"/>
    <col min="2" max="2" width="71.140625" style="122" customWidth="1"/>
    <col min="3" max="3" width="11.140625" style="120" hidden="1" customWidth="1"/>
    <col min="4" max="7" width="11.7109375" style="120" hidden="1" customWidth="1"/>
    <col min="8" max="8" width="15.7109375" style="120" customWidth="1"/>
    <col min="9" max="18" width="11.7109375" style="120" hidden="1" customWidth="1"/>
    <col min="19" max="19" width="27.5703125" style="120" customWidth="1"/>
    <col min="20" max="69" width="9.140625" style="220"/>
    <col min="70" max="16384" width="9.140625" style="120"/>
  </cols>
  <sheetData>
    <row r="1" spans="1:69" s="220" customFormat="1">
      <c r="A1" s="671"/>
      <c r="B1" s="671"/>
      <c r="C1" s="239"/>
    </row>
    <row r="2" spans="1:69" s="220" customFormat="1">
      <c r="A2" s="670" t="e">
        <f>#REF!</f>
        <v>#REF!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</row>
    <row r="3" spans="1:69" s="220" customFormat="1">
      <c r="A3" s="671" t="s">
        <v>991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</row>
    <row r="4" spans="1:69" s="220" customFormat="1">
      <c r="A4" s="700" t="s">
        <v>340</v>
      </c>
      <c r="B4" s="700"/>
      <c r="C4" s="700"/>
      <c r="D4" s="220" t="e">
        <f>#REF!</f>
        <v>#REF!</v>
      </c>
    </row>
    <row r="5" spans="1:69" s="123" customFormat="1" ht="12.75" customHeight="1">
      <c r="A5" s="672" t="s">
        <v>0</v>
      </c>
      <c r="B5" s="672" t="s">
        <v>304</v>
      </c>
      <c r="C5" s="672" t="s">
        <v>307</v>
      </c>
      <c r="D5" s="701" t="s">
        <v>750</v>
      </c>
      <c r="E5" s="696" t="s">
        <v>977</v>
      </c>
      <c r="F5" s="696" t="s">
        <v>978</v>
      </c>
      <c r="G5" s="696" t="s">
        <v>979</v>
      </c>
      <c r="H5" s="687" t="s">
        <v>742</v>
      </c>
      <c r="I5" s="687" t="s">
        <v>743</v>
      </c>
      <c r="J5" s="687" t="s">
        <v>744</v>
      </c>
      <c r="K5" s="687" t="s">
        <v>746</v>
      </c>
      <c r="L5" s="687" t="s">
        <v>747</v>
      </c>
      <c r="M5" s="687" t="s">
        <v>9</v>
      </c>
      <c r="N5" s="702" t="s">
        <v>6</v>
      </c>
      <c r="O5" s="703"/>
      <c r="P5" s="703"/>
      <c r="Q5" s="703"/>
      <c r="R5" s="704"/>
      <c r="S5" s="707" t="s">
        <v>7</v>
      </c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</row>
    <row r="6" spans="1:69" s="123" customFormat="1" ht="32.25" customHeight="1">
      <c r="A6" s="672"/>
      <c r="B6" s="672"/>
      <c r="C6" s="672"/>
      <c r="D6" s="701"/>
      <c r="E6" s="697"/>
      <c r="F6" s="697"/>
      <c r="G6" s="697"/>
      <c r="H6" s="699"/>
      <c r="I6" s="699"/>
      <c r="J6" s="699"/>
      <c r="K6" s="699"/>
      <c r="L6" s="699"/>
      <c r="M6" s="699"/>
      <c r="N6" s="705"/>
      <c r="O6" s="617"/>
      <c r="P6" s="617"/>
      <c r="Q6" s="617"/>
      <c r="R6" s="706"/>
      <c r="S6" s="707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</row>
    <row r="7" spans="1:69" s="123" customFormat="1">
      <c r="A7" s="672"/>
      <c r="B7" s="672"/>
      <c r="C7" s="672"/>
      <c r="D7" s="701"/>
      <c r="E7" s="698"/>
      <c r="F7" s="698"/>
      <c r="G7" s="698"/>
      <c r="H7" s="690"/>
      <c r="I7" s="690"/>
      <c r="J7" s="690"/>
      <c r="K7" s="690"/>
      <c r="L7" s="690"/>
      <c r="M7" s="690"/>
      <c r="N7" s="430" t="s">
        <v>704</v>
      </c>
      <c r="O7" s="430" t="s">
        <v>772</v>
      </c>
      <c r="P7" s="430" t="s">
        <v>773</v>
      </c>
      <c r="Q7" s="430" t="s">
        <v>774</v>
      </c>
      <c r="R7" s="430" t="s">
        <v>775</v>
      </c>
      <c r="S7" s="707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</row>
    <row r="8" spans="1:69" hidden="1">
      <c r="A8" s="151" t="s">
        <v>12</v>
      </c>
      <c r="B8" s="152" t="s">
        <v>309</v>
      </c>
      <c r="C8" s="151" t="s">
        <v>299</v>
      </c>
      <c r="D8" s="212"/>
      <c r="E8" s="212"/>
      <c r="F8" s="212"/>
      <c r="G8" s="212"/>
      <c r="H8" s="212"/>
      <c r="I8" s="319">
        <f>'[14]Исходные данные'!$G$15-1</f>
        <v>3.4210000000000074E-2</v>
      </c>
      <c r="J8" s="319">
        <f>'[14]Исходные данные'!$H$15-1</f>
        <v>4.0109999999999868E-2</v>
      </c>
      <c r="K8" s="319">
        <f>'[14]Исходные данные'!$I$15-1</f>
        <v>4.0109999999999868E-2</v>
      </c>
      <c r="L8" s="319">
        <f>'[14]Исходные данные'!$J$15-1</f>
        <v>4.0109999999999868E-2</v>
      </c>
      <c r="M8" s="319"/>
      <c r="N8" s="212"/>
      <c r="O8" s="212"/>
      <c r="P8" s="212"/>
      <c r="Q8" s="212"/>
      <c r="R8" s="212"/>
      <c r="S8" s="212"/>
    </row>
    <row r="9" spans="1:69" hidden="1">
      <c r="A9" s="151" t="s">
        <v>14</v>
      </c>
      <c r="B9" s="152" t="s">
        <v>748</v>
      </c>
      <c r="C9" s="151"/>
      <c r="D9" s="212"/>
      <c r="E9" s="212"/>
      <c r="F9" s="212"/>
      <c r="G9" s="212"/>
      <c r="H9" s="212"/>
      <c r="I9" s="320">
        <v>0.01</v>
      </c>
      <c r="J9" s="320">
        <v>0.01</v>
      </c>
      <c r="K9" s="325">
        <v>0.01</v>
      </c>
      <c r="L9" s="325">
        <v>0.01</v>
      </c>
      <c r="M9" s="325"/>
      <c r="N9" s="212"/>
      <c r="O9" s="212"/>
      <c r="P9" s="212"/>
      <c r="Q9" s="212"/>
      <c r="R9" s="212"/>
      <c r="S9" s="212"/>
    </row>
    <row r="10" spans="1:69" s="287" customFormat="1" ht="33" customHeight="1">
      <c r="A10" s="153" t="s">
        <v>10</v>
      </c>
      <c r="B10" s="154" t="s">
        <v>310</v>
      </c>
      <c r="C10" s="155" t="s">
        <v>368</v>
      </c>
      <c r="D10" s="283" t="e">
        <f t="shared" ref="D10:L10" si="0">D11+D35+D48+D53</f>
        <v>#DIV/0!</v>
      </c>
      <c r="E10" s="283">
        <f t="shared" si="0"/>
        <v>0</v>
      </c>
      <c r="F10" s="283" t="e">
        <f t="shared" si="0"/>
        <v>#DIV/0!</v>
      </c>
      <c r="G10" s="283">
        <f t="shared" si="0"/>
        <v>0</v>
      </c>
      <c r="H10" s="283">
        <f t="shared" si="0"/>
        <v>0</v>
      </c>
      <c r="I10" s="283" t="e">
        <f t="shared" si="0"/>
        <v>#DIV/0!</v>
      </c>
      <c r="J10" s="283" t="e">
        <f t="shared" si="0"/>
        <v>#DIV/0!</v>
      </c>
      <c r="K10" s="283" t="e">
        <f t="shared" si="0"/>
        <v>#DIV/0!</v>
      </c>
      <c r="L10" s="283" t="e">
        <f t="shared" si="0"/>
        <v>#DIV/0!</v>
      </c>
      <c r="M10" s="281" t="e">
        <f>I10-G10</f>
        <v>#DIV/0!</v>
      </c>
      <c r="N10" s="284" t="e">
        <f>H10/F10</f>
        <v>#DIV/0!</v>
      </c>
      <c r="O10" s="284" t="e">
        <f>I10/H10</f>
        <v>#DIV/0!</v>
      </c>
      <c r="P10" s="284" t="e">
        <f>J10/I10</f>
        <v>#DIV/0!</v>
      </c>
      <c r="Q10" s="284" t="e">
        <f>K10/J10</f>
        <v>#DIV/0!</v>
      </c>
      <c r="R10" s="284" t="e">
        <f>L10/K10</f>
        <v>#DIV/0!</v>
      </c>
      <c r="S10" s="285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</row>
    <row r="11" spans="1:69">
      <c r="A11" s="151" t="s">
        <v>311</v>
      </c>
      <c r="B11" s="148" t="s">
        <v>377</v>
      </c>
      <c r="C11" s="156"/>
      <c r="D11" s="276" t="e">
        <f t="shared" ref="D11:L11" si="1">D12+D16+D17+D23+D24</f>
        <v>#DIV/0!</v>
      </c>
      <c r="E11" s="276">
        <f t="shared" si="1"/>
        <v>0</v>
      </c>
      <c r="F11" s="276" t="e">
        <f t="shared" si="1"/>
        <v>#DIV/0!</v>
      </c>
      <c r="G11" s="276">
        <f t="shared" si="1"/>
        <v>0</v>
      </c>
      <c r="H11" s="276">
        <f t="shared" si="1"/>
        <v>0</v>
      </c>
      <c r="I11" s="276" t="e">
        <f t="shared" si="1"/>
        <v>#DIV/0!</v>
      </c>
      <c r="J11" s="276" t="e">
        <f t="shared" si="1"/>
        <v>#DIV/0!</v>
      </c>
      <c r="K11" s="276" t="e">
        <f t="shared" si="1"/>
        <v>#DIV/0!</v>
      </c>
      <c r="L11" s="276" t="e">
        <f t="shared" si="1"/>
        <v>#DIV/0!</v>
      </c>
      <c r="M11" s="281" t="e">
        <f t="shared" ref="M11:M74" si="2">I11-G11</f>
        <v>#DIV/0!</v>
      </c>
      <c r="N11" s="260" t="e">
        <f t="shared" ref="N11:N74" si="3">H11/F11</f>
        <v>#DIV/0!</v>
      </c>
      <c r="O11" s="260" t="e">
        <f t="shared" ref="O11:R74" si="4">I11/H11</f>
        <v>#DIV/0!</v>
      </c>
      <c r="P11" s="260" t="e">
        <f t="shared" si="4"/>
        <v>#DIV/0!</v>
      </c>
      <c r="Q11" s="260" t="e">
        <f t="shared" si="4"/>
        <v>#DIV/0!</v>
      </c>
      <c r="R11" s="260" t="e">
        <f t="shared" si="4"/>
        <v>#DIV/0!</v>
      </c>
      <c r="S11" s="212"/>
    </row>
    <row r="12" spans="1:69">
      <c r="A12" s="151" t="s">
        <v>378</v>
      </c>
      <c r="B12" s="150" t="s">
        <v>379</v>
      </c>
      <c r="C12" s="156"/>
      <c r="D12" s="276">
        <f t="shared" ref="D12:L12" si="5">D13+D14+D15</f>
        <v>0</v>
      </c>
      <c r="E12" s="276">
        <f t="shared" si="5"/>
        <v>0</v>
      </c>
      <c r="F12" s="276">
        <f t="shared" si="5"/>
        <v>0</v>
      </c>
      <c r="G12" s="276">
        <f t="shared" si="5"/>
        <v>0</v>
      </c>
      <c r="H12" s="276">
        <f t="shared" si="5"/>
        <v>0</v>
      </c>
      <c r="I12" s="276">
        <f t="shared" si="5"/>
        <v>0</v>
      </c>
      <c r="J12" s="276">
        <f t="shared" si="5"/>
        <v>0</v>
      </c>
      <c r="K12" s="276">
        <f t="shared" si="5"/>
        <v>0</v>
      </c>
      <c r="L12" s="276">
        <f t="shared" si="5"/>
        <v>0</v>
      </c>
      <c r="M12" s="281">
        <f t="shared" si="2"/>
        <v>0</v>
      </c>
      <c r="N12" s="260" t="e">
        <f t="shared" si="3"/>
        <v>#DIV/0!</v>
      </c>
      <c r="O12" s="260" t="e">
        <f t="shared" si="4"/>
        <v>#DIV/0!</v>
      </c>
      <c r="P12" s="260" t="e">
        <f t="shared" si="4"/>
        <v>#DIV/0!</v>
      </c>
      <c r="Q12" s="260" t="e">
        <f t="shared" si="4"/>
        <v>#DIV/0!</v>
      </c>
      <c r="R12" s="260" t="e">
        <f t="shared" si="4"/>
        <v>#DIV/0!</v>
      </c>
      <c r="S12" s="212"/>
    </row>
    <row r="13" spans="1:69">
      <c r="A13" s="151" t="s">
        <v>380</v>
      </c>
      <c r="B13" s="439" t="s">
        <v>298</v>
      </c>
      <c r="C13" s="440"/>
      <c r="D13" s="441"/>
      <c r="E13" s="441"/>
      <c r="F13" s="441"/>
      <c r="G13" s="441"/>
      <c r="H13" s="441"/>
      <c r="I13" s="330">
        <f>H13*(1-$I$9/100%)*(1+$I$8)</f>
        <v>0</v>
      </c>
      <c r="J13" s="330">
        <f>I13*(1-$J$9/100%)*(1+$J$8)</f>
        <v>0</v>
      </c>
      <c r="K13" s="330">
        <f>J13*(1-$K$9/100%)*(1+$K$8)</f>
        <v>0</v>
      </c>
      <c r="L13" s="330">
        <f>K13*(1-$L$9/100%)*(1+$L$8)</f>
        <v>0</v>
      </c>
      <c r="M13" s="281">
        <f t="shared" si="2"/>
        <v>0</v>
      </c>
      <c r="N13" s="260" t="e">
        <f>H13/F13</f>
        <v>#DIV/0!</v>
      </c>
      <c r="O13" s="260" t="e">
        <f>I13/H13</f>
        <v>#DIV/0!</v>
      </c>
      <c r="P13" s="260" t="e">
        <f>J13/I13</f>
        <v>#DIV/0!</v>
      </c>
      <c r="Q13" s="260" t="e">
        <f t="shared" si="4"/>
        <v>#DIV/0!</v>
      </c>
      <c r="R13" s="260" t="e">
        <f t="shared" si="4"/>
        <v>#DIV/0!</v>
      </c>
      <c r="S13" s="212"/>
    </row>
    <row r="14" spans="1:69" hidden="1">
      <c r="A14" s="151" t="s">
        <v>381</v>
      </c>
      <c r="B14" s="157" t="s">
        <v>302</v>
      </c>
      <c r="C14" s="156"/>
      <c r="D14" s="241"/>
      <c r="E14" s="241"/>
      <c r="F14" s="241"/>
      <c r="G14" s="241"/>
      <c r="H14" s="241"/>
      <c r="I14" s="330">
        <f t="shared" ref="I14:I15" si="6">H14*(1-$I$9/100%)*(1+$I$8)</f>
        <v>0</v>
      </c>
      <c r="J14" s="330">
        <f t="shared" ref="J14:J15" si="7">I14*(1-$J$9/100%)*(1+$J$8)</f>
        <v>0</v>
      </c>
      <c r="K14" s="330">
        <f t="shared" ref="K14:K15" si="8">J14*(1-$K$9/100%)*(1+$K$8)</f>
        <v>0</v>
      </c>
      <c r="L14" s="330">
        <f t="shared" ref="L14:L15" si="9">K14*(1-$L$9/100%)*(1+$L$8)</f>
        <v>0</v>
      </c>
      <c r="M14" s="281">
        <f t="shared" si="2"/>
        <v>0</v>
      </c>
      <c r="N14" s="260" t="e">
        <f t="shared" si="3"/>
        <v>#DIV/0!</v>
      </c>
      <c r="O14" s="260" t="e">
        <f t="shared" si="4"/>
        <v>#DIV/0!</v>
      </c>
      <c r="P14" s="260" t="e">
        <f t="shared" si="4"/>
        <v>#DIV/0!</v>
      </c>
      <c r="Q14" s="260" t="e">
        <f t="shared" si="4"/>
        <v>#DIV/0!</v>
      </c>
      <c r="R14" s="260" t="e">
        <f t="shared" si="4"/>
        <v>#DIV/0!</v>
      </c>
      <c r="S14" s="212"/>
    </row>
    <row r="15" spans="1:69" hidden="1">
      <c r="A15" s="151" t="s">
        <v>382</v>
      </c>
      <c r="B15" s="157" t="s">
        <v>383</v>
      </c>
      <c r="C15" s="156"/>
      <c r="D15" s="241"/>
      <c r="E15" s="241"/>
      <c r="F15" s="241"/>
      <c r="G15" s="241"/>
      <c r="H15" s="241"/>
      <c r="I15" s="330">
        <f t="shared" si="6"/>
        <v>0</v>
      </c>
      <c r="J15" s="330">
        <f t="shared" si="7"/>
        <v>0</v>
      </c>
      <c r="K15" s="330">
        <f t="shared" si="8"/>
        <v>0</v>
      </c>
      <c r="L15" s="330">
        <f t="shared" si="9"/>
        <v>0</v>
      </c>
      <c r="M15" s="281">
        <f t="shared" si="2"/>
        <v>0</v>
      </c>
      <c r="N15" s="260" t="e">
        <f t="shared" si="3"/>
        <v>#DIV/0!</v>
      </c>
      <c r="O15" s="260" t="e">
        <f t="shared" si="4"/>
        <v>#DIV/0!</v>
      </c>
      <c r="P15" s="260" t="e">
        <f t="shared" si="4"/>
        <v>#DIV/0!</v>
      </c>
      <c r="Q15" s="260" t="e">
        <f t="shared" si="4"/>
        <v>#DIV/0!</v>
      </c>
      <c r="R15" s="260" t="e">
        <f t="shared" si="4"/>
        <v>#DIV/0!</v>
      </c>
      <c r="S15" s="212"/>
    </row>
    <row r="16" spans="1:69" ht="25.5" hidden="1">
      <c r="A16" s="151" t="s">
        <v>384</v>
      </c>
      <c r="B16" s="150" t="s">
        <v>385</v>
      </c>
      <c r="C16" s="156"/>
      <c r="D16" s="241"/>
      <c r="E16" s="241"/>
      <c r="F16" s="241"/>
      <c r="G16" s="241"/>
      <c r="H16" s="241"/>
      <c r="I16" s="330">
        <f>H16*(1-$I$9/100%)*(1+$I$8)</f>
        <v>0</v>
      </c>
      <c r="J16" s="330">
        <f>I16*(1-$J$9/100%)*(1+$J$8)</f>
        <v>0</v>
      </c>
      <c r="K16" s="330">
        <f>J16*(1-$K$9/100%)*(1+$K$8)</f>
        <v>0</v>
      </c>
      <c r="L16" s="330">
        <f>K16*(1-$L$9/100%)*(1+$L$8)</f>
        <v>0</v>
      </c>
      <c r="M16" s="281">
        <f t="shared" si="2"/>
        <v>0</v>
      </c>
      <c r="N16" s="260" t="e">
        <f t="shared" si="3"/>
        <v>#DIV/0!</v>
      </c>
      <c r="O16" s="260" t="e">
        <f t="shared" si="4"/>
        <v>#DIV/0!</v>
      </c>
      <c r="P16" s="260" t="e">
        <f t="shared" si="4"/>
        <v>#DIV/0!</v>
      </c>
      <c r="Q16" s="260" t="e">
        <f t="shared" si="4"/>
        <v>#DIV/0!</v>
      </c>
      <c r="R16" s="260" t="e">
        <f t="shared" si="4"/>
        <v>#DIV/0!</v>
      </c>
      <c r="S16" s="212"/>
    </row>
    <row r="17" spans="1:19" ht="25.5" hidden="1">
      <c r="A17" s="151" t="s">
        <v>386</v>
      </c>
      <c r="B17" s="150" t="s">
        <v>387</v>
      </c>
      <c r="C17" s="156"/>
      <c r="D17" s="276">
        <f t="shared" ref="D17:L17" si="10">D18+D22</f>
        <v>0</v>
      </c>
      <c r="E17" s="276">
        <f t="shared" si="10"/>
        <v>0</v>
      </c>
      <c r="F17" s="276">
        <f t="shared" si="10"/>
        <v>0</v>
      </c>
      <c r="G17" s="276">
        <f t="shared" si="10"/>
        <v>0</v>
      </c>
      <c r="H17" s="241">
        <f t="shared" si="10"/>
        <v>0</v>
      </c>
      <c r="I17" s="277">
        <f t="shared" si="10"/>
        <v>0</v>
      </c>
      <c r="J17" s="277">
        <f t="shared" si="10"/>
        <v>0</v>
      </c>
      <c r="K17" s="277">
        <f t="shared" si="10"/>
        <v>0</v>
      </c>
      <c r="L17" s="277">
        <f t="shared" si="10"/>
        <v>0</v>
      </c>
      <c r="M17" s="281">
        <f t="shared" si="2"/>
        <v>0</v>
      </c>
      <c r="N17" s="260" t="e">
        <f t="shared" si="3"/>
        <v>#DIV/0!</v>
      </c>
      <c r="O17" s="260" t="e">
        <f t="shared" si="4"/>
        <v>#DIV/0!</v>
      </c>
      <c r="P17" s="260" t="e">
        <f t="shared" si="4"/>
        <v>#DIV/0!</v>
      </c>
      <c r="Q17" s="260" t="e">
        <f t="shared" si="4"/>
        <v>#DIV/0!</v>
      </c>
      <c r="R17" s="260" t="e">
        <f t="shared" si="4"/>
        <v>#DIV/0!</v>
      </c>
      <c r="S17" s="212"/>
    </row>
    <row r="18" spans="1:19" hidden="1">
      <c r="A18" s="151" t="s">
        <v>388</v>
      </c>
      <c r="B18" s="157" t="s">
        <v>389</v>
      </c>
      <c r="C18" s="156"/>
      <c r="D18" s="217"/>
      <c r="E18" s="217"/>
      <c r="F18" s="217"/>
      <c r="G18" s="217"/>
      <c r="H18" s="217"/>
      <c r="I18" s="277">
        <f>H18*(1-$I$9/100%)*(1+$I$8)</f>
        <v>0</v>
      </c>
      <c r="J18" s="277">
        <f t="shared" ref="J18:L18" si="11">I18*(1-$I$9/100%)*(1+$I$8)</f>
        <v>0</v>
      </c>
      <c r="K18" s="277">
        <f t="shared" si="11"/>
        <v>0</v>
      </c>
      <c r="L18" s="277">
        <f t="shared" si="11"/>
        <v>0</v>
      </c>
      <c r="M18" s="281">
        <f t="shared" si="2"/>
        <v>0</v>
      </c>
      <c r="N18" s="260" t="e">
        <f t="shared" si="3"/>
        <v>#DIV/0!</v>
      </c>
      <c r="O18" s="260" t="e">
        <f t="shared" si="4"/>
        <v>#DIV/0!</v>
      </c>
      <c r="P18" s="260" t="e">
        <f t="shared" si="4"/>
        <v>#DIV/0!</v>
      </c>
      <c r="Q18" s="260" t="e">
        <f t="shared" si="4"/>
        <v>#DIV/0!</v>
      </c>
      <c r="R18" s="260" t="e">
        <f t="shared" si="4"/>
        <v>#DIV/0!</v>
      </c>
      <c r="S18" s="212"/>
    </row>
    <row r="19" spans="1:19" hidden="1">
      <c r="A19" s="151" t="s">
        <v>390</v>
      </c>
      <c r="B19" s="158" t="s">
        <v>123</v>
      </c>
      <c r="C19" s="156"/>
      <c r="D19" s="217"/>
      <c r="E19" s="217"/>
      <c r="F19" s="217"/>
      <c r="G19" s="217"/>
      <c r="H19" s="217"/>
      <c r="I19" s="217"/>
      <c r="J19" s="217"/>
      <c r="K19" s="217"/>
      <c r="L19" s="217"/>
      <c r="M19" s="281">
        <f t="shared" si="2"/>
        <v>0</v>
      </c>
      <c r="N19" s="260" t="e">
        <f t="shared" si="3"/>
        <v>#DIV/0!</v>
      </c>
      <c r="O19" s="260" t="e">
        <f t="shared" si="4"/>
        <v>#DIV/0!</v>
      </c>
      <c r="P19" s="260" t="e">
        <f t="shared" si="4"/>
        <v>#DIV/0!</v>
      </c>
      <c r="Q19" s="260" t="e">
        <f t="shared" si="4"/>
        <v>#DIV/0!</v>
      </c>
      <c r="R19" s="260" t="e">
        <f t="shared" si="4"/>
        <v>#DIV/0!</v>
      </c>
      <c r="S19" s="212"/>
    </row>
    <row r="20" spans="1:19" hidden="1">
      <c r="A20" s="151" t="s">
        <v>391</v>
      </c>
      <c r="B20" s="158" t="s">
        <v>392</v>
      </c>
      <c r="C20" s="156"/>
      <c r="D20" s="217" t="e">
        <f t="shared" ref="D20:L20" si="12">D18/D19/12</f>
        <v>#DIV/0!</v>
      </c>
      <c r="E20" s="217" t="e">
        <f t="shared" si="12"/>
        <v>#DIV/0!</v>
      </c>
      <c r="F20" s="217" t="e">
        <f t="shared" si="12"/>
        <v>#DIV/0!</v>
      </c>
      <c r="G20" s="217" t="e">
        <f t="shared" si="12"/>
        <v>#DIV/0!</v>
      </c>
      <c r="H20" s="217" t="e">
        <f t="shared" si="12"/>
        <v>#DIV/0!</v>
      </c>
      <c r="I20" s="423" t="e">
        <f t="shared" si="12"/>
        <v>#DIV/0!</v>
      </c>
      <c r="J20" s="423" t="e">
        <f t="shared" si="12"/>
        <v>#DIV/0!</v>
      </c>
      <c r="K20" s="423" t="e">
        <f t="shared" si="12"/>
        <v>#DIV/0!</v>
      </c>
      <c r="L20" s="423" t="e">
        <f t="shared" si="12"/>
        <v>#DIV/0!</v>
      </c>
      <c r="M20" s="281" t="e">
        <f t="shared" si="2"/>
        <v>#DIV/0!</v>
      </c>
      <c r="N20" s="260" t="e">
        <f t="shared" si="3"/>
        <v>#DIV/0!</v>
      </c>
      <c r="O20" s="260" t="e">
        <f t="shared" si="4"/>
        <v>#DIV/0!</v>
      </c>
      <c r="P20" s="260" t="e">
        <f t="shared" si="4"/>
        <v>#DIV/0!</v>
      </c>
      <c r="Q20" s="260" t="e">
        <f t="shared" si="4"/>
        <v>#DIV/0!</v>
      </c>
      <c r="R20" s="260" t="e">
        <f t="shared" si="4"/>
        <v>#DIV/0!</v>
      </c>
      <c r="S20" s="212"/>
    </row>
    <row r="21" spans="1:19" ht="25.5" hidden="1">
      <c r="A21" s="151" t="s">
        <v>393</v>
      </c>
      <c r="B21" s="159" t="s">
        <v>394</v>
      </c>
      <c r="C21" s="156"/>
      <c r="D21" s="217"/>
      <c r="E21" s="217"/>
      <c r="F21" s="217"/>
      <c r="G21" s="217"/>
      <c r="H21" s="217"/>
      <c r="I21" s="217"/>
      <c r="J21" s="217"/>
      <c r="K21" s="217"/>
      <c r="L21" s="217"/>
      <c r="M21" s="281">
        <f t="shared" si="2"/>
        <v>0</v>
      </c>
      <c r="N21" s="260" t="e">
        <f t="shared" si="3"/>
        <v>#DIV/0!</v>
      </c>
      <c r="O21" s="260" t="e">
        <f t="shared" si="4"/>
        <v>#DIV/0!</v>
      </c>
      <c r="P21" s="260" t="e">
        <f t="shared" si="4"/>
        <v>#DIV/0!</v>
      </c>
      <c r="Q21" s="260" t="e">
        <f t="shared" si="4"/>
        <v>#DIV/0!</v>
      </c>
      <c r="R21" s="260" t="e">
        <f t="shared" si="4"/>
        <v>#DIV/0!</v>
      </c>
      <c r="S21" s="212"/>
    </row>
    <row r="22" spans="1:19" hidden="1">
      <c r="A22" s="151" t="s">
        <v>395</v>
      </c>
      <c r="B22" s="157" t="s">
        <v>127</v>
      </c>
      <c r="C22" s="156"/>
      <c r="D22" s="217"/>
      <c r="E22" s="217"/>
      <c r="F22" s="217"/>
      <c r="G22" s="217"/>
      <c r="H22" s="217"/>
      <c r="I22" s="330">
        <f>H22*(1-$I$9/100%)*(1+$I$8)</f>
        <v>0</v>
      </c>
      <c r="J22" s="330">
        <f>I22*(1-$J$9/100%)*(1+$J$8)</f>
        <v>0</v>
      </c>
      <c r="K22" s="330">
        <f>J22*(1-$K$9/100%)*(1+$K$8)</f>
        <v>0</v>
      </c>
      <c r="L22" s="330">
        <f>K22*(1-$L$9/100%)*(1+$L$8)</f>
        <v>0</v>
      </c>
      <c r="M22" s="281">
        <f t="shared" si="2"/>
        <v>0</v>
      </c>
      <c r="N22" s="260" t="e">
        <f t="shared" si="3"/>
        <v>#DIV/0!</v>
      </c>
      <c r="O22" s="260" t="e">
        <f t="shared" si="4"/>
        <v>#DIV/0!</v>
      </c>
      <c r="P22" s="260" t="e">
        <f t="shared" si="4"/>
        <v>#DIV/0!</v>
      </c>
      <c r="Q22" s="260" t="e">
        <f t="shared" si="4"/>
        <v>#DIV/0!</v>
      </c>
      <c r="R22" s="260" t="e">
        <f t="shared" si="4"/>
        <v>#DIV/0!</v>
      </c>
      <c r="S22" s="212"/>
    </row>
    <row r="23" spans="1:19" hidden="1">
      <c r="A23" s="151" t="s">
        <v>396</v>
      </c>
      <c r="B23" s="150" t="s">
        <v>397</v>
      </c>
      <c r="C23" s="156"/>
      <c r="D23" s="241"/>
      <c r="E23" s="241"/>
      <c r="F23" s="241"/>
      <c r="G23" s="241"/>
      <c r="H23" s="241"/>
      <c r="I23" s="330">
        <f>H23*(1-$I$9/100%)*(1+$I$8)</f>
        <v>0</v>
      </c>
      <c r="J23" s="330">
        <f>I23*(1-$J$9/100%)*(1+$J$8)</f>
        <v>0</v>
      </c>
      <c r="K23" s="330">
        <f>J23*(1-$K$9/100%)*(1+$K$8)</f>
        <v>0</v>
      </c>
      <c r="L23" s="330">
        <f>K23*(1-$L$9/100%)*(1+$L$8)</f>
        <v>0</v>
      </c>
      <c r="M23" s="281">
        <f t="shared" si="2"/>
        <v>0</v>
      </c>
      <c r="N23" s="260" t="e">
        <f t="shared" si="3"/>
        <v>#DIV/0!</v>
      </c>
      <c r="O23" s="260" t="e">
        <f t="shared" si="4"/>
        <v>#DIV/0!</v>
      </c>
      <c r="P23" s="260" t="e">
        <f t="shared" si="4"/>
        <v>#DIV/0!</v>
      </c>
      <c r="Q23" s="260" t="e">
        <f t="shared" si="4"/>
        <v>#DIV/0!</v>
      </c>
      <c r="R23" s="260" t="e">
        <f t="shared" si="4"/>
        <v>#DIV/0!</v>
      </c>
      <c r="S23" s="212"/>
    </row>
    <row r="24" spans="1:19" hidden="1">
      <c r="A24" s="151" t="s">
        <v>398</v>
      </c>
      <c r="B24" s="150" t="s">
        <v>399</v>
      </c>
      <c r="C24" s="156"/>
      <c r="D24" s="276" t="e">
        <f>D25+D26+D27+D28+D29+D30</f>
        <v>#DIV/0!</v>
      </c>
      <c r="E24" s="276">
        <f t="shared" ref="E24:L24" si="13">E25+E26+E27+E28+E29+E30</f>
        <v>0</v>
      </c>
      <c r="F24" s="276" t="e">
        <f t="shared" si="13"/>
        <v>#DIV/0!</v>
      </c>
      <c r="G24" s="276">
        <f t="shared" si="13"/>
        <v>0</v>
      </c>
      <c r="H24" s="276">
        <f>H25+H26+H27+H28+H29+H30</f>
        <v>0</v>
      </c>
      <c r="I24" s="276" t="e">
        <f t="shared" si="13"/>
        <v>#DIV/0!</v>
      </c>
      <c r="J24" s="276" t="e">
        <f t="shared" si="13"/>
        <v>#DIV/0!</v>
      </c>
      <c r="K24" s="276" t="e">
        <f t="shared" si="13"/>
        <v>#DIV/0!</v>
      </c>
      <c r="L24" s="276" t="e">
        <f t="shared" si="13"/>
        <v>#DIV/0!</v>
      </c>
      <c r="M24" s="281" t="e">
        <f t="shared" si="2"/>
        <v>#DIV/0!</v>
      </c>
      <c r="N24" s="260" t="e">
        <f t="shared" si="3"/>
        <v>#DIV/0!</v>
      </c>
      <c r="O24" s="260" t="e">
        <f t="shared" si="4"/>
        <v>#DIV/0!</v>
      </c>
      <c r="P24" s="260" t="e">
        <f t="shared" si="4"/>
        <v>#DIV/0!</v>
      </c>
      <c r="Q24" s="260" t="e">
        <f t="shared" si="4"/>
        <v>#DIV/0!</v>
      </c>
      <c r="R24" s="260" t="e">
        <f t="shared" si="4"/>
        <v>#DIV/0!</v>
      </c>
      <c r="S24" s="212"/>
    </row>
    <row r="25" spans="1:19" hidden="1">
      <c r="A25" s="151" t="s">
        <v>400</v>
      </c>
      <c r="B25" s="160" t="s">
        <v>401</v>
      </c>
      <c r="C25" s="156"/>
      <c r="D25" s="241"/>
      <c r="E25" s="241"/>
      <c r="F25" s="241"/>
      <c r="G25" s="241"/>
      <c r="H25" s="241"/>
      <c r="I25" s="330">
        <f>H25*(1-$I$9/100%)*(1+$I$8)</f>
        <v>0</v>
      </c>
      <c r="J25" s="330">
        <f>I25*(1-$J$9/100%)*(1+$J$8)</f>
        <v>0</v>
      </c>
      <c r="K25" s="330">
        <f>J25*(1-$K$9/100%)*(1+$K$8)</f>
        <v>0</v>
      </c>
      <c r="L25" s="330">
        <f>K25*(1-$L$9/100%)*(1+$L$8)</f>
        <v>0</v>
      </c>
      <c r="M25" s="281">
        <f t="shared" si="2"/>
        <v>0</v>
      </c>
      <c r="N25" s="260" t="e">
        <f t="shared" si="3"/>
        <v>#DIV/0!</v>
      </c>
      <c r="O25" s="260" t="e">
        <f t="shared" si="4"/>
        <v>#DIV/0!</v>
      </c>
      <c r="P25" s="260" t="e">
        <f t="shared" si="4"/>
        <v>#DIV/0!</v>
      </c>
      <c r="Q25" s="260" t="e">
        <f t="shared" si="4"/>
        <v>#DIV/0!</v>
      </c>
      <c r="R25" s="260" t="e">
        <f t="shared" si="4"/>
        <v>#DIV/0!</v>
      </c>
      <c r="S25" s="212"/>
    </row>
    <row r="26" spans="1:19" ht="25.5" hidden="1">
      <c r="A26" s="151" t="s">
        <v>402</v>
      </c>
      <c r="B26" s="157" t="s">
        <v>403</v>
      </c>
      <c r="C26" s="156"/>
      <c r="D26" s="241"/>
      <c r="E26" s="241"/>
      <c r="F26" s="241"/>
      <c r="G26" s="241"/>
      <c r="H26" s="241"/>
      <c r="I26" s="330">
        <f t="shared" ref="I26:I29" si="14">H26*(1-$I$9/100%)*(1+$I$8)</f>
        <v>0</v>
      </c>
      <c r="J26" s="330">
        <f t="shared" ref="J26:J29" si="15">I26*(1-$J$9/100%)*(1+$J$8)</f>
        <v>0</v>
      </c>
      <c r="K26" s="330">
        <f t="shared" ref="K26:K29" si="16">J26*(1-$K$9/100%)*(1+$K$8)</f>
        <v>0</v>
      </c>
      <c r="L26" s="330">
        <f t="shared" ref="L26:L29" si="17">K26*(1-$L$9/100%)*(1+$L$8)</f>
        <v>0</v>
      </c>
      <c r="M26" s="281">
        <f t="shared" si="2"/>
        <v>0</v>
      </c>
      <c r="N26" s="260" t="e">
        <f t="shared" si="3"/>
        <v>#DIV/0!</v>
      </c>
      <c r="O26" s="260" t="e">
        <f t="shared" si="4"/>
        <v>#DIV/0!</v>
      </c>
      <c r="P26" s="260" t="e">
        <f t="shared" si="4"/>
        <v>#DIV/0!</v>
      </c>
      <c r="Q26" s="260" t="e">
        <f t="shared" si="4"/>
        <v>#DIV/0!</v>
      </c>
      <c r="R26" s="260" t="e">
        <f t="shared" si="4"/>
        <v>#DIV/0!</v>
      </c>
      <c r="S26" s="212"/>
    </row>
    <row r="27" spans="1:19" ht="25.5" hidden="1">
      <c r="A27" s="151" t="s">
        <v>404</v>
      </c>
      <c r="B27" s="157" t="s">
        <v>405</v>
      </c>
      <c r="C27" s="156"/>
      <c r="D27" s="241"/>
      <c r="E27" s="241"/>
      <c r="F27" s="241"/>
      <c r="G27" s="241"/>
      <c r="H27" s="241"/>
      <c r="I27" s="330">
        <f t="shared" si="14"/>
        <v>0</v>
      </c>
      <c r="J27" s="330">
        <f t="shared" si="15"/>
        <v>0</v>
      </c>
      <c r="K27" s="330">
        <f t="shared" si="16"/>
        <v>0</v>
      </c>
      <c r="L27" s="330">
        <f t="shared" si="17"/>
        <v>0</v>
      </c>
      <c r="M27" s="281">
        <f t="shared" si="2"/>
        <v>0</v>
      </c>
      <c r="N27" s="260" t="e">
        <f t="shared" si="3"/>
        <v>#DIV/0!</v>
      </c>
      <c r="O27" s="260" t="e">
        <f t="shared" si="4"/>
        <v>#DIV/0!</v>
      </c>
      <c r="P27" s="260" t="e">
        <f t="shared" si="4"/>
        <v>#DIV/0!</v>
      </c>
      <c r="Q27" s="260" t="e">
        <f t="shared" si="4"/>
        <v>#DIV/0!</v>
      </c>
      <c r="R27" s="260" t="e">
        <f t="shared" si="4"/>
        <v>#DIV/0!</v>
      </c>
      <c r="S27" s="212"/>
    </row>
    <row r="28" spans="1:19" ht="25.5" hidden="1">
      <c r="A28" s="151" t="s">
        <v>406</v>
      </c>
      <c r="B28" s="157" t="s">
        <v>407</v>
      </c>
      <c r="C28" s="156"/>
      <c r="D28" s="241"/>
      <c r="E28" s="241"/>
      <c r="F28" s="241"/>
      <c r="G28" s="241"/>
      <c r="H28" s="241"/>
      <c r="I28" s="330">
        <f t="shared" si="14"/>
        <v>0</v>
      </c>
      <c r="J28" s="330">
        <f t="shared" si="15"/>
        <v>0</v>
      </c>
      <c r="K28" s="330">
        <f t="shared" si="16"/>
        <v>0</v>
      </c>
      <c r="L28" s="330">
        <f t="shared" si="17"/>
        <v>0</v>
      </c>
      <c r="M28" s="281">
        <f t="shared" si="2"/>
        <v>0</v>
      </c>
      <c r="N28" s="260" t="e">
        <f t="shared" si="3"/>
        <v>#DIV/0!</v>
      </c>
      <c r="O28" s="260" t="e">
        <f t="shared" si="4"/>
        <v>#DIV/0!</v>
      </c>
      <c r="P28" s="260" t="e">
        <f t="shared" si="4"/>
        <v>#DIV/0!</v>
      </c>
      <c r="Q28" s="260" t="e">
        <f t="shared" si="4"/>
        <v>#DIV/0!</v>
      </c>
      <c r="R28" s="260" t="e">
        <f t="shared" si="4"/>
        <v>#DIV/0!</v>
      </c>
      <c r="S28" s="212"/>
    </row>
    <row r="29" spans="1:19" ht="51" hidden="1">
      <c r="A29" s="151" t="s">
        <v>408</v>
      </c>
      <c r="B29" s="157" t="s">
        <v>409</v>
      </c>
      <c r="C29" s="156"/>
      <c r="D29" s="241"/>
      <c r="E29" s="241"/>
      <c r="F29" s="241"/>
      <c r="G29" s="241"/>
      <c r="H29" s="241"/>
      <c r="I29" s="330">
        <f t="shared" si="14"/>
        <v>0</v>
      </c>
      <c r="J29" s="330">
        <f t="shared" si="15"/>
        <v>0</v>
      </c>
      <c r="K29" s="330">
        <f t="shared" si="16"/>
        <v>0</v>
      </c>
      <c r="L29" s="330">
        <f t="shared" si="17"/>
        <v>0</v>
      </c>
      <c r="M29" s="281">
        <f t="shared" si="2"/>
        <v>0</v>
      </c>
      <c r="N29" s="260" t="e">
        <f t="shared" si="3"/>
        <v>#DIV/0!</v>
      </c>
      <c r="O29" s="260" t="e">
        <f t="shared" si="4"/>
        <v>#DIV/0!</v>
      </c>
      <c r="P29" s="260" t="e">
        <f t="shared" si="4"/>
        <v>#DIV/0!</v>
      </c>
      <c r="Q29" s="260" t="e">
        <f t="shared" si="4"/>
        <v>#DIV/0!</v>
      </c>
      <c r="R29" s="260" t="e">
        <f t="shared" si="4"/>
        <v>#DIV/0!</v>
      </c>
      <c r="S29" s="212"/>
    </row>
    <row r="30" spans="1:19" s="220" customFormat="1" hidden="1">
      <c r="A30" s="265" t="s">
        <v>410</v>
      </c>
      <c r="B30" s="269" t="s">
        <v>411</v>
      </c>
      <c r="C30" s="267"/>
      <c r="D30" s="241" t="e">
        <f>D18*[14]АДС!B38%*[14]АДС!B26/[14]АДС!B35</f>
        <v>#DIV/0!</v>
      </c>
      <c r="E30" s="241"/>
      <c r="F30" s="241" t="e">
        <f>F18*[14]АДС!D38%*[14]АДС!D26/[14]АДС!D35</f>
        <v>#DIV/0!</v>
      </c>
      <c r="G30" s="241"/>
      <c r="H30" s="241"/>
      <c r="I30" s="241" t="e">
        <f>I18*[14]АДС!G38%*[14]АДС!G26/[14]АДС!G35</f>
        <v>#DIV/0!</v>
      </c>
      <c r="J30" s="241" t="e">
        <f>J18*[14]АДС!H38%*[14]АДС!H26/[14]АДС!H35</f>
        <v>#DIV/0!</v>
      </c>
      <c r="K30" s="241" t="e">
        <f>K18*[14]АДС!I38%*[14]АДС!I26/[14]АДС!I35</f>
        <v>#DIV/0!</v>
      </c>
      <c r="L30" s="241" t="e">
        <f>L18*[14]АДС!J38%*[14]АДС!J26/[14]АДС!J35</f>
        <v>#DIV/0!</v>
      </c>
      <c r="M30" s="281" t="e">
        <f t="shared" si="2"/>
        <v>#DIV/0!</v>
      </c>
      <c r="N30" s="260" t="e">
        <f t="shared" si="3"/>
        <v>#DIV/0!</v>
      </c>
      <c r="O30" s="260" t="e">
        <f t="shared" si="4"/>
        <v>#DIV/0!</v>
      </c>
      <c r="P30" s="260" t="e">
        <f t="shared" si="4"/>
        <v>#DIV/0!</v>
      </c>
      <c r="Q30" s="260" t="e">
        <f t="shared" si="4"/>
        <v>#DIV/0!</v>
      </c>
      <c r="R30" s="260" t="e">
        <f t="shared" si="4"/>
        <v>#DIV/0!</v>
      </c>
      <c r="S30" s="212"/>
    </row>
    <row r="31" spans="1:19" s="220" customFormat="1" hidden="1">
      <c r="A31" s="265" t="s">
        <v>412</v>
      </c>
      <c r="B31" s="270" t="s">
        <v>413</v>
      </c>
      <c r="C31" s="267"/>
      <c r="D31" s="217" t="e">
        <f>D30*[14]АДС!B26/[14]АДС!B45</f>
        <v>#DIV/0!</v>
      </c>
      <c r="E31" s="217"/>
      <c r="F31" s="217" t="e">
        <f>F30*[14]АДС!D26/[14]АДС!D45</f>
        <v>#DIV/0!</v>
      </c>
      <c r="G31" s="217"/>
      <c r="H31" s="217" t="e">
        <f>H30*[14]АДС!F26/[14]АДС!F45</f>
        <v>#DIV/0!</v>
      </c>
      <c r="I31" s="217" t="e">
        <f>I30*[14]АДС!G26/[14]АДС!G45</f>
        <v>#DIV/0!</v>
      </c>
      <c r="J31" s="217" t="e">
        <f>J30*[14]АДС!H26/[14]АДС!H45</f>
        <v>#DIV/0!</v>
      </c>
      <c r="K31" s="217" t="e">
        <f>K30*[14]АДС!I26/[14]АДС!I45</f>
        <v>#DIV/0!</v>
      </c>
      <c r="L31" s="217" t="e">
        <f>L30*[14]АДС!J26/[14]АДС!J45</f>
        <v>#DIV/0!</v>
      </c>
      <c r="M31" s="281" t="e">
        <f t="shared" si="2"/>
        <v>#DIV/0!</v>
      </c>
      <c r="N31" s="260" t="e">
        <f t="shared" si="3"/>
        <v>#DIV/0!</v>
      </c>
      <c r="O31" s="260" t="e">
        <f t="shared" si="4"/>
        <v>#DIV/0!</v>
      </c>
      <c r="P31" s="260" t="e">
        <f t="shared" si="4"/>
        <v>#DIV/0!</v>
      </c>
      <c r="Q31" s="260" t="e">
        <f t="shared" si="4"/>
        <v>#DIV/0!</v>
      </c>
      <c r="R31" s="260" t="e">
        <f t="shared" si="4"/>
        <v>#DIV/0!</v>
      </c>
      <c r="S31" s="212"/>
    </row>
    <row r="32" spans="1:19" hidden="1">
      <c r="A32" s="151" t="s">
        <v>414</v>
      </c>
      <c r="B32" s="326" t="s">
        <v>123</v>
      </c>
      <c r="C32" s="156"/>
      <c r="D32" s="217" t="e">
        <f t="shared" ref="D32:L32" si="18">D31/12/D33</f>
        <v>#DIV/0!</v>
      </c>
      <c r="E32" s="217" t="e">
        <f t="shared" si="18"/>
        <v>#DIV/0!</v>
      </c>
      <c r="F32" s="217" t="e">
        <f t="shared" si="18"/>
        <v>#DIV/0!</v>
      </c>
      <c r="G32" s="217" t="e">
        <f t="shared" si="18"/>
        <v>#DIV/0!</v>
      </c>
      <c r="H32" s="217" t="e">
        <f t="shared" si="18"/>
        <v>#DIV/0!</v>
      </c>
      <c r="I32" s="217" t="e">
        <f t="shared" si="18"/>
        <v>#DIV/0!</v>
      </c>
      <c r="J32" s="217" t="e">
        <f t="shared" si="18"/>
        <v>#DIV/0!</v>
      </c>
      <c r="K32" s="217" t="e">
        <f t="shared" si="18"/>
        <v>#DIV/0!</v>
      </c>
      <c r="L32" s="217" t="e">
        <f t="shared" si="18"/>
        <v>#DIV/0!</v>
      </c>
      <c r="M32" s="281" t="e">
        <f t="shared" si="2"/>
        <v>#DIV/0!</v>
      </c>
      <c r="N32" s="260" t="e">
        <f t="shared" si="3"/>
        <v>#DIV/0!</v>
      </c>
      <c r="O32" s="260" t="e">
        <f t="shared" si="4"/>
        <v>#DIV/0!</v>
      </c>
      <c r="P32" s="260" t="e">
        <f t="shared" si="4"/>
        <v>#DIV/0!</v>
      </c>
      <c r="Q32" s="260" t="e">
        <f t="shared" si="4"/>
        <v>#DIV/0!</v>
      </c>
      <c r="R32" s="260" t="e">
        <f t="shared" si="4"/>
        <v>#DIV/0!</v>
      </c>
      <c r="S32" s="212"/>
    </row>
    <row r="33" spans="1:19" hidden="1">
      <c r="A33" s="151" t="s">
        <v>415</v>
      </c>
      <c r="B33" s="326" t="s">
        <v>125</v>
      </c>
      <c r="C33" s="156"/>
      <c r="D33" s="217" t="e">
        <f>[14]АДС!B28</f>
        <v>#DIV/0!</v>
      </c>
      <c r="E33" s="217" t="e">
        <f>[15]АДС!F25</f>
        <v>#DIV/0!</v>
      </c>
      <c r="F33" s="217" t="e">
        <f>[14]АДС!D28</f>
        <v>#DIV/0!</v>
      </c>
      <c r="G33" s="217" t="e">
        <f>[15]АДС!H25</f>
        <v>#DIV/0!</v>
      </c>
      <c r="H33" s="217" t="e">
        <f>[14]АДС!F28</f>
        <v>#DIV/0!</v>
      </c>
      <c r="I33" s="217" t="e">
        <f>[14]АДС!G28</f>
        <v>#DIV/0!</v>
      </c>
      <c r="J33" s="217" t="e">
        <f>[14]АДС!H28</f>
        <v>#DIV/0!</v>
      </c>
      <c r="K33" s="217" t="e">
        <f>[14]АДС!I28</f>
        <v>#DIV/0!</v>
      </c>
      <c r="L33" s="217" t="e">
        <f>[14]АДС!J28</f>
        <v>#DIV/0!</v>
      </c>
      <c r="M33" s="281" t="e">
        <f t="shared" si="2"/>
        <v>#DIV/0!</v>
      </c>
      <c r="N33" s="260" t="e">
        <f t="shared" si="3"/>
        <v>#DIV/0!</v>
      </c>
      <c r="O33" s="260" t="e">
        <f t="shared" si="4"/>
        <v>#DIV/0!</v>
      </c>
      <c r="P33" s="260" t="e">
        <f t="shared" si="4"/>
        <v>#DIV/0!</v>
      </c>
      <c r="Q33" s="260" t="e">
        <f t="shared" si="4"/>
        <v>#DIV/0!</v>
      </c>
      <c r="R33" s="260" t="e">
        <f t="shared" si="4"/>
        <v>#DIV/0!</v>
      </c>
      <c r="S33" s="212"/>
    </row>
    <row r="34" spans="1:19" s="220" customFormat="1" hidden="1">
      <c r="A34" s="265" t="s">
        <v>416</v>
      </c>
      <c r="B34" s="270" t="s">
        <v>417</v>
      </c>
      <c r="C34" s="267"/>
      <c r="D34" s="217" t="e">
        <f>D31*[14]АДС!B29/[14]АДС!B26</f>
        <v>#DIV/0!</v>
      </c>
      <c r="E34" s="217"/>
      <c r="F34" s="217" t="e">
        <f>F31*[14]АДС!D29/[14]АДС!D26</f>
        <v>#DIV/0!</v>
      </c>
      <c r="G34" s="217"/>
      <c r="H34" s="217" t="e">
        <f>H31*[14]АДС!F29/[14]АДС!F26</f>
        <v>#DIV/0!</v>
      </c>
      <c r="I34" s="217" t="e">
        <f>I31*[14]АДС!G29/[14]АДС!G26</f>
        <v>#DIV/0!</v>
      </c>
      <c r="J34" s="217" t="e">
        <f>J31*[14]АДС!H29/[14]АДС!H26</f>
        <v>#DIV/0!</v>
      </c>
      <c r="K34" s="217" t="e">
        <f>K31*[14]АДС!I29/[14]АДС!I26</f>
        <v>#DIV/0!</v>
      </c>
      <c r="L34" s="217" t="e">
        <f>L31*[14]АДС!J29/[14]АДС!J26</f>
        <v>#DIV/0!</v>
      </c>
      <c r="M34" s="281" t="e">
        <f t="shared" si="2"/>
        <v>#DIV/0!</v>
      </c>
      <c r="N34" s="260" t="e">
        <f t="shared" si="3"/>
        <v>#DIV/0!</v>
      </c>
      <c r="O34" s="260" t="e">
        <f t="shared" si="4"/>
        <v>#DIV/0!</v>
      </c>
      <c r="P34" s="260" t="e">
        <f t="shared" si="4"/>
        <v>#DIV/0!</v>
      </c>
      <c r="Q34" s="260" t="e">
        <f t="shared" si="4"/>
        <v>#DIV/0!</v>
      </c>
      <c r="R34" s="260" t="e">
        <f t="shared" si="4"/>
        <v>#DIV/0!</v>
      </c>
      <c r="S34" s="212"/>
    </row>
    <row r="35" spans="1:19" hidden="1">
      <c r="A35" s="151" t="s">
        <v>312</v>
      </c>
      <c r="B35" s="148" t="s">
        <v>418</v>
      </c>
      <c r="C35" s="156"/>
      <c r="D35" s="241" t="e">
        <f>D36+D37+D43</f>
        <v>#DIV/0!</v>
      </c>
      <c r="E35" s="241">
        <f>E36+E37+E43</f>
        <v>0</v>
      </c>
      <c r="F35" s="241" t="e">
        <f>F36+F37+F43</f>
        <v>#DIV/0!</v>
      </c>
      <c r="G35" s="241">
        <f t="shared" ref="G35:H35" si="19">G36+G37+G43</f>
        <v>0</v>
      </c>
      <c r="H35" s="241">
        <f t="shared" si="19"/>
        <v>0</v>
      </c>
      <c r="I35" s="277" t="e">
        <f>I36+I37+I43</f>
        <v>#DIV/0!</v>
      </c>
      <c r="J35" s="277" t="e">
        <f>J36+J37+J43</f>
        <v>#DIV/0!</v>
      </c>
      <c r="K35" s="277" t="e">
        <f t="shared" ref="K35:L35" si="20">K36+K37+K43</f>
        <v>#DIV/0!</v>
      </c>
      <c r="L35" s="277" t="e">
        <f t="shared" si="20"/>
        <v>#DIV/0!</v>
      </c>
      <c r="M35" s="281" t="e">
        <f t="shared" si="2"/>
        <v>#DIV/0!</v>
      </c>
      <c r="N35" s="260" t="e">
        <f t="shared" si="3"/>
        <v>#DIV/0!</v>
      </c>
      <c r="O35" s="260" t="e">
        <f t="shared" si="4"/>
        <v>#DIV/0!</v>
      </c>
      <c r="P35" s="260" t="e">
        <f t="shared" si="4"/>
        <v>#DIV/0!</v>
      </c>
      <c r="Q35" s="260" t="e">
        <f t="shared" si="4"/>
        <v>#DIV/0!</v>
      </c>
      <c r="R35" s="260" t="e">
        <f t="shared" si="4"/>
        <v>#DIV/0!</v>
      </c>
      <c r="S35" s="212"/>
    </row>
    <row r="36" spans="1:19" ht="25.5" hidden="1">
      <c r="A36" s="151" t="s">
        <v>313</v>
      </c>
      <c r="B36" s="148" t="s">
        <v>419</v>
      </c>
      <c r="C36" s="156"/>
      <c r="D36" s="241"/>
      <c r="E36" s="241"/>
      <c r="F36" s="241"/>
      <c r="G36" s="241"/>
      <c r="H36" s="241"/>
      <c r="I36" s="330">
        <f>H36*(1-$I$9/100%)*(1+$I$8)</f>
        <v>0</v>
      </c>
      <c r="J36" s="330">
        <f>I36*(1-$J$9/100%)*(1+$J$8)</f>
        <v>0</v>
      </c>
      <c r="K36" s="330">
        <f>J36*(1-$K$9/100%)*(1+$K$8)</f>
        <v>0</v>
      </c>
      <c r="L36" s="330">
        <f>K36*(1-$L$9/100%)*(1+$L$8)</f>
        <v>0</v>
      </c>
      <c r="M36" s="281">
        <f t="shared" si="2"/>
        <v>0</v>
      </c>
      <c r="N36" s="260" t="e">
        <f t="shared" si="3"/>
        <v>#DIV/0!</v>
      </c>
      <c r="O36" s="260" t="e">
        <f t="shared" si="4"/>
        <v>#DIV/0!</v>
      </c>
      <c r="P36" s="260" t="e">
        <f t="shared" si="4"/>
        <v>#DIV/0!</v>
      </c>
      <c r="Q36" s="260" t="e">
        <f t="shared" si="4"/>
        <v>#DIV/0!</v>
      </c>
      <c r="R36" s="260" t="e">
        <f t="shared" si="4"/>
        <v>#DIV/0!</v>
      </c>
      <c r="S36" s="212"/>
    </row>
    <row r="37" spans="1:19" ht="25.5" hidden="1">
      <c r="A37" s="151" t="s">
        <v>314</v>
      </c>
      <c r="B37" s="148" t="s">
        <v>420</v>
      </c>
      <c r="C37" s="156"/>
      <c r="D37" s="241">
        <f t="shared" ref="D37:J37" si="21">D38+D39+D40+D41+D42</f>
        <v>0</v>
      </c>
      <c r="E37" s="241">
        <f t="shared" si="21"/>
        <v>0</v>
      </c>
      <c r="F37" s="241">
        <f t="shared" si="21"/>
        <v>0</v>
      </c>
      <c r="G37" s="241">
        <f t="shared" si="21"/>
        <v>0</v>
      </c>
      <c r="H37" s="241">
        <f t="shared" si="21"/>
        <v>0</v>
      </c>
      <c r="I37" s="277">
        <f t="shared" si="21"/>
        <v>0</v>
      </c>
      <c r="J37" s="277">
        <f t="shared" si="21"/>
        <v>0</v>
      </c>
      <c r="K37" s="281">
        <f>J37-G37</f>
        <v>0</v>
      </c>
      <c r="L37" s="281">
        <f>K37-H37</f>
        <v>0</v>
      </c>
      <c r="M37" s="281">
        <f t="shared" si="2"/>
        <v>0</v>
      </c>
      <c r="N37" s="260" t="e">
        <f t="shared" si="3"/>
        <v>#DIV/0!</v>
      </c>
      <c r="O37" s="260" t="e">
        <f t="shared" si="4"/>
        <v>#DIV/0!</v>
      </c>
      <c r="P37" s="260" t="e">
        <f t="shared" si="4"/>
        <v>#DIV/0!</v>
      </c>
      <c r="Q37" s="260" t="e">
        <f t="shared" si="4"/>
        <v>#DIV/0!</v>
      </c>
      <c r="R37" s="260" t="e">
        <f t="shared" si="4"/>
        <v>#DIV/0!</v>
      </c>
      <c r="S37" s="212"/>
    </row>
    <row r="38" spans="1:19" hidden="1">
      <c r="A38" s="151" t="s">
        <v>421</v>
      </c>
      <c r="B38" s="161" t="s">
        <v>289</v>
      </c>
      <c r="C38" s="156"/>
      <c r="D38" s="241"/>
      <c r="E38" s="241"/>
      <c r="F38" s="241"/>
      <c r="G38" s="241"/>
      <c r="H38" s="241"/>
      <c r="I38" s="330">
        <f t="shared" ref="I38:I42" si="22">H38*(1-$I$9/100%)*(1+$I$8)</f>
        <v>0</v>
      </c>
      <c r="J38" s="330">
        <f t="shared" ref="J38:J42" si="23">I38*(1-$J$9/100%)*(1+$J$8)</f>
        <v>0</v>
      </c>
      <c r="K38" s="330">
        <f t="shared" ref="K38:K42" si="24">J38*(1-$K$9/100%)*(1+$K$8)</f>
        <v>0</v>
      </c>
      <c r="L38" s="330">
        <f t="shared" ref="L38:L42" si="25">K38*(1-$L$9/100%)*(1+$L$8)</f>
        <v>0</v>
      </c>
      <c r="M38" s="281">
        <f t="shared" si="2"/>
        <v>0</v>
      </c>
      <c r="N38" s="260" t="e">
        <f t="shared" si="3"/>
        <v>#DIV/0!</v>
      </c>
      <c r="O38" s="260" t="e">
        <f t="shared" si="4"/>
        <v>#DIV/0!</v>
      </c>
      <c r="P38" s="260" t="e">
        <f t="shared" si="4"/>
        <v>#DIV/0!</v>
      </c>
      <c r="Q38" s="260" t="e">
        <f t="shared" si="4"/>
        <v>#DIV/0!</v>
      </c>
      <c r="R38" s="260" t="e">
        <f t="shared" si="4"/>
        <v>#DIV/0!</v>
      </c>
      <c r="S38" s="212"/>
    </row>
    <row r="39" spans="1:19" hidden="1">
      <c r="A39" s="151" t="s">
        <v>422</v>
      </c>
      <c r="B39" s="161" t="s">
        <v>423</v>
      </c>
      <c r="C39" s="156"/>
      <c r="D39" s="241"/>
      <c r="E39" s="241"/>
      <c r="F39" s="241"/>
      <c r="G39" s="241"/>
      <c r="H39" s="241"/>
      <c r="I39" s="330">
        <f t="shared" si="22"/>
        <v>0</v>
      </c>
      <c r="J39" s="330">
        <f t="shared" si="23"/>
        <v>0</v>
      </c>
      <c r="K39" s="330">
        <f t="shared" si="24"/>
        <v>0</v>
      </c>
      <c r="L39" s="330">
        <f t="shared" si="25"/>
        <v>0</v>
      </c>
      <c r="M39" s="281">
        <f t="shared" si="2"/>
        <v>0</v>
      </c>
      <c r="N39" s="260" t="e">
        <f t="shared" si="3"/>
        <v>#DIV/0!</v>
      </c>
      <c r="O39" s="260" t="e">
        <f t="shared" si="4"/>
        <v>#DIV/0!</v>
      </c>
      <c r="P39" s="260" t="e">
        <f t="shared" si="4"/>
        <v>#DIV/0!</v>
      </c>
      <c r="Q39" s="260" t="e">
        <f t="shared" si="4"/>
        <v>#DIV/0!</v>
      </c>
      <c r="R39" s="260" t="e">
        <f t="shared" si="4"/>
        <v>#DIV/0!</v>
      </c>
      <c r="S39" s="212"/>
    </row>
    <row r="40" spans="1:19" hidden="1">
      <c r="A40" s="151" t="s">
        <v>424</v>
      </c>
      <c r="B40" s="161" t="s">
        <v>425</v>
      </c>
      <c r="C40" s="156"/>
      <c r="D40" s="241"/>
      <c r="E40" s="241"/>
      <c r="F40" s="241"/>
      <c r="G40" s="241"/>
      <c r="H40" s="241"/>
      <c r="I40" s="330">
        <f t="shared" si="22"/>
        <v>0</v>
      </c>
      <c r="J40" s="330">
        <f t="shared" si="23"/>
        <v>0</v>
      </c>
      <c r="K40" s="330">
        <f t="shared" si="24"/>
        <v>0</v>
      </c>
      <c r="L40" s="330">
        <f t="shared" si="25"/>
        <v>0</v>
      </c>
      <c r="M40" s="281">
        <f t="shared" si="2"/>
        <v>0</v>
      </c>
      <c r="N40" s="260" t="e">
        <f t="shared" si="3"/>
        <v>#DIV/0!</v>
      </c>
      <c r="O40" s="260" t="e">
        <f t="shared" si="4"/>
        <v>#DIV/0!</v>
      </c>
      <c r="P40" s="260" t="e">
        <f t="shared" si="4"/>
        <v>#DIV/0!</v>
      </c>
      <c r="Q40" s="260" t="e">
        <f t="shared" si="4"/>
        <v>#DIV/0!</v>
      </c>
      <c r="R40" s="260" t="e">
        <f t="shared" si="4"/>
        <v>#DIV/0!</v>
      </c>
      <c r="S40" s="212"/>
    </row>
    <row r="41" spans="1:19" hidden="1">
      <c r="A41" s="151" t="s">
        <v>426</v>
      </c>
      <c r="B41" s="161" t="s">
        <v>427</v>
      </c>
      <c r="C41" s="156"/>
      <c r="D41" s="241"/>
      <c r="E41" s="241"/>
      <c r="F41" s="241"/>
      <c r="G41" s="241"/>
      <c r="H41" s="241"/>
      <c r="I41" s="330">
        <f t="shared" si="22"/>
        <v>0</v>
      </c>
      <c r="J41" s="330">
        <f t="shared" si="23"/>
        <v>0</v>
      </c>
      <c r="K41" s="330">
        <f t="shared" si="24"/>
        <v>0</v>
      </c>
      <c r="L41" s="330">
        <f t="shared" si="25"/>
        <v>0</v>
      </c>
      <c r="M41" s="281">
        <f t="shared" si="2"/>
        <v>0</v>
      </c>
      <c r="N41" s="260" t="e">
        <f t="shared" si="3"/>
        <v>#DIV/0!</v>
      </c>
      <c r="O41" s="260" t="e">
        <f t="shared" si="4"/>
        <v>#DIV/0!</v>
      </c>
      <c r="P41" s="260" t="e">
        <f t="shared" si="4"/>
        <v>#DIV/0!</v>
      </c>
      <c r="Q41" s="260" t="e">
        <f t="shared" si="4"/>
        <v>#DIV/0!</v>
      </c>
      <c r="R41" s="260" t="e">
        <f t="shared" si="4"/>
        <v>#DIV/0!</v>
      </c>
      <c r="S41" s="212"/>
    </row>
    <row r="42" spans="1:19" hidden="1">
      <c r="A42" s="151" t="s">
        <v>428</v>
      </c>
      <c r="B42" s="161" t="s">
        <v>317</v>
      </c>
      <c r="C42" s="156"/>
      <c r="D42" s="241"/>
      <c r="E42" s="241"/>
      <c r="F42" s="241"/>
      <c r="G42" s="241"/>
      <c r="H42" s="241"/>
      <c r="I42" s="330">
        <f t="shared" si="22"/>
        <v>0</v>
      </c>
      <c r="J42" s="330">
        <f t="shared" si="23"/>
        <v>0</v>
      </c>
      <c r="K42" s="330">
        <f t="shared" si="24"/>
        <v>0</v>
      </c>
      <c r="L42" s="330">
        <f t="shared" si="25"/>
        <v>0</v>
      </c>
      <c r="M42" s="281">
        <f t="shared" si="2"/>
        <v>0</v>
      </c>
      <c r="N42" s="260" t="e">
        <f t="shared" si="3"/>
        <v>#DIV/0!</v>
      </c>
      <c r="O42" s="260" t="e">
        <f t="shared" si="4"/>
        <v>#DIV/0!</v>
      </c>
      <c r="P42" s="260" t="e">
        <f t="shared" si="4"/>
        <v>#DIV/0!</v>
      </c>
      <c r="Q42" s="260" t="e">
        <f t="shared" si="4"/>
        <v>#DIV/0!</v>
      </c>
      <c r="R42" s="260" t="e">
        <f t="shared" si="4"/>
        <v>#DIV/0!</v>
      </c>
      <c r="S42" s="212"/>
    </row>
    <row r="43" spans="1:19" s="220" customFormat="1" ht="25.5" hidden="1">
      <c r="A43" s="265" t="s">
        <v>315</v>
      </c>
      <c r="B43" s="266" t="s">
        <v>609</v>
      </c>
      <c r="C43" s="267"/>
      <c r="D43" s="241" t="e">
        <f>D18*[14]РР!B38%*[14]РР!B26/[14]РР!B35</f>
        <v>#DIV/0!</v>
      </c>
      <c r="E43" s="241"/>
      <c r="F43" s="241" t="e">
        <f>F18*[14]РР!D38%*[14]РР!D26/[14]РР!D35</f>
        <v>#DIV/0!</v>
      </c>
      <c r="G43" s="241"/>
      <c r="H43" s="241"/>
      <c r="I43" s="241" t="e">
        <f>I18*[14]РР!G38%*[14]РР!G26/[14]РР!G35</f>
        <v>#DIV/0!</v>
      </c>
      <c r="J43" s="241" t="e">
        <f>J18*[14]РР!H38%*[14]РР!H26/[14]РР!H35</f>
        <v>#DIV/0!</v>
      </c>
      <c r="K43" s="241" t="e">
        <f>K18*[14]РР!I38%*[14]РР!I26/[14]РР!I35</f>
        <v>#DIV/0!</v>
      </c>
      <c r="L43" s="241" t="e">
        <f>L18*[14]РР!J38%*[14]РР!J26/[14]РР!J35</f>
        <v>#DIV/0!</v>
      </c>
      <c r="M43" s="281" t="e">
        <f t="shared" si="2"/>
        <v>#DIV/0!</v>
      </c>
      <c r="N43" s="260" t="e">
        <f t="shared" si="3"/>
        <v>#DIV/0!</v>
      </c>
      <c r="O43" s="260" t="e">
        <f t="shared" si="4"/>
        <v>#DIV/0!</v>
      </c>
      <c r="P43" s="260" t="e">
        <f t="shared" si="4"/>
        <v>#DIV/0!</v>
      </c>
      <c r="Q43" s="260" t="e">
        <f t="shared" si="4"/>
        <v>#DIV/0!</v>
      </c>
      <c r="R43" s="260" t="e">
        <f t="shared" si="4"/>
        <v>#DIV/0!</v>
      </c>
      <c r="S43" s="212"/>
    </row>
    <row r="44" spans="1:19" s="220" customFormat="1" hidden="1">
      <c r="A44" s="265" t="s">
        <v>429</v>
      </c>
      <c r="B44" s="268" t="s">
        <v>430</v>
      </c>
      <c r="C44" s="267"/>
      <c r="D44" s="217" t="e">
        <f>D43*[14]РР!B26/[14]РР!B45</f>
        <v>#DIV/0!</v>
      </c>
      <c r="E44" s="217"/>
      <c r="F44" s="217" t="e">
        <f>F43*[14]РР!D26/[14]РР!D45</f>
        <v>#DIV/0!</v>
      </c>
      <c r="G44" s="217"/>
      <c r="H44" s="217" t="e">
        <f>H43*[14]РР!F26/[14]РР!F45</f>
        <v>#DIV/0!</v>
      </c>
      <c r="I44" s="217" t="e">
        <f>I43*[14]РР!G26/[14]РР!G45</f>
        <v>#DIV/0!</v>
      </c>
      <c r="J44" s="217" t="e">
        <f>J43*[14]РР!H26/[14]РР!H45</f>
        <v>#DIV/0!</v>
      </c>
      <c r="K44" s="217" t="e">
        <f>K43*[14]РР!I26/[14]РР!I45</f>
        <v>#DIV/0!</v>
      </c>
      <c r="L44" s="217" t="e">
        <f>L43*[14]РР!J26/[14]РР!J45</f>
        <v>#DIV/0!</v>
      </c>
      <c r="M44" s="281" t="e">
        <f t="shared" si="2"/>
        <v>#DIV/0!</v>
      </c>
      <c r="N44" s="260" t="e">
        <f t="shared" si="3"/>
        <v>#DIV/0!</v>
      </c>
      <c r="O44" s="260" t="e">
        <f t="shared" si="4"/>
        <v>#DIV/0!</v>
      </c>
      <c r="P44" s="260" t="e">
        <f t="shared" si="4"/>
        <v>#DIV/0!</v>
      </c>
      <c r="Q44" s="260" t="e">
        <f t="shared" si="4"/>
        <v>#DIV/0!</v>
      </c>
      <c r="R44" s="260" t="e">
        <f t="shared" si="4"/>
        <v>#DIV/0!</v>
      </c>
      <c r="S44" s="212"/>
    </row>
    <row r="45" spans="1:19" hidden="1">
      <c r="A45" s="151" t="s">
        <v>431</v>
      </c>
      <c r="B45" s="4" t="s">
        <v>123</v>
      </c>
      <c r="C45" s="156"/>
      <c r="D45" s="217" t="e">
        <f>D44/12/D46</f>
        <v>#DIV/0!</v>
      </c>
      <c r="E45" s="217"/>
      <c r="F45" s="217" t="e">
        <f>F44/12/F46</f>
        <v>#DIV/0!</v>
      </c>
      <c r="G45" s="217"/>
      <c r="H45" s="217" t="e">
        <f>H44/12/H46</f>
        <v>#DIV/0!</v>
      </c>
      <c r="I45" s="217" t="e">
        <f>I44/12/I46</f>
        <v>#DIV/0!</v>
      </c>
      <c r="J45" s="217" t="e">
        <f>J44/12/J46</f>
        <v>#DIV/0!</v>
      </c>
      <c r="K45" s="217" t="e">
        <f>K44/12/K46</f>
        <v>#DIV/0!</v>
      </c>
      <c r="L45" s="217" t="e">
        <f>L44/12/L46</f>
        <v>#DIV/0!</v>
      </c>
      <c r="M45" s="281" t="e">
        <f t="shared" si="2"/>
        <v>#DIV/0!</v>
      </c>
      <c r="N45" s="260" t="e">
        <f t="shared" si="3"/>
        <v>#DIV/0!</v>
      </c>
      <c r="O45" s="260" t="e">
        <f t="shared" si="4"/>
        <v>#DIV/0!</v>
      </c>
      <c r="P45" s="260" t="e">
        <f t="shared" si="4"/>
        <v>#DIV/0!</v>
      </c>
      <c r="Q45" s="260" t="e">
        <f t="shared" si="4"/>
        <v>#DIV/0!</v>
      </c>
      <c r="R45" s="260" t="e">
        <f t="shared" si="4"/>
        <v>#DIV/0!</v>
      </c>
      <c r="S45" s="212"/>
    </row>
    <row r="46" spans="1:19" hidden="1">
      <c r="A46" s="151" t="s">
        <v>432</v>
      </c>
      <c r="B46" s="4" t="s">
        <v>125</v>
      </c>
      <c r="C46" s="156"/>
      <c r="D46" s="217" t="e">
        <f>[14]РР!B28</f>
        <v>#DIV/0!</v>
      </c>
      <c r="E46" s="217" t="e">
        <f>E44/E45/12</f>
        <v>#DIV/0!</v>
      </c>
      <c r="F46" s="217" t="e">
        <f>[14]РР!D28</f>
        <v>#DIV/0!</v>
      </c>
      <c r="G46" s="217" t="e">
        <f>G44/G45/12</f>
        <v>#DIV/0!</v>
      </c>
      <c r="H46" s="217" t="e">
        <f>[14]РР!F28</f>
        <v>#DIV/0!</v>
      </c>
      <c r="I46" s="217" t="e">
        <f>[14]РР!G28</f>
        <v>#DIV/0!</v>
      </c>
      <c r="J46" s="217" t="e">
        <f>[14]РР!H28</f>
        <v>#DIV/0!</v>
      </c>
      <c r="K46" s="217" t="e">
        <f>[14]РР!I28</f>
        <v>#DIV/0!</v>
      </c>
      <c r="L46" s="217" t="e">
        <f>[14]РР!J28</f>
        <v>#DIV/0!</v>
      </c>
      <c r="M46" s="281" t="e">
        <f t="shared" si="2"/>
        <v>#DIV/0!</v>
      </c>
      <c r="N46" s="260" t="e">
        <f t="shared" si="3"/>
        <v>#DIV/0!</v>
      </c>
      <c r="O46" s="260" t="e">
        <f t="shared" si="4"/>
        <v>#DIV/0!</v>
      </c>
      <c r="P46" s="260" t="e">
        <f t="shared" si="4"/>
        <v>#DIV/0!</v>
      </c>
      <c r="Q46" s="260" t="e">
        <f t="shared" si="4"/>
        <v>#DIV/0!</v>
      </c>
      <c r="R46" s="260" t="e">
        <f t="shared" si="4"/>
        <v>#DIV/0!</v>
      </c>
      <c r="S46" s="212"/>
    </row>
    <row r="47" spans="1:19" s="220" customFormat="1" ht="25.5" hidden="1">
      <c r="A47" s="265" t="s">
        <v>433</v>
      </c>
      <c r="B47" s="268" t="s">
        <v>434</v>
      </c>
      <c r="C47" s="267"/>
      <c r="D47" s="217" t="e">
        <f>D44*[14]РР!B29/[14]РР!B26</f>
        <v>#DIV/0!</v>
      </c>
      <c r="E47" s="217"/>
      <c r="F47" s="217" t="e">
        <f>F44*[14]РР!D29/[14]РР!D26</f>
        <v>#DIV/0!</v>
      </c>
      <c r="G47" s="217"/>
      <c r="H47" s="217" t="e">
        <f>H44*[14]РР!F29/[14]РР!F26</f>
        <v>#DIV/0!</v>
      </c>
      <c r="I47" s="217" t="e">
        <f>I44*[14]РР!G29/[14]РР!G26</f>
        <v>#DIV/0!</v>
      </c>
      <c r="J47" s="217" t="e">
        <f>J44*[14]РР!H29/[14]РР!H26</f>
        <v>#DIV/0!</v>
      </c>
      <c r="K47" s="217" t="e">
        <f>K44*[14]РР!I29/[14]РР!I26</f>
        <v>#DIV/0!</v>
      </c>
      <c r="L47" s="217" t="e">
        <f>L44*[14]РР!J29/[14]РР!J26</f>
        <v>#DIV/0!</v>
      </c>
      <c r="M47" s="281" t="e">
        <f t="shared" si="2"/>
        <v>#DIV/0!</v>
      </c>
      <c r="N47" s="260" t="e">
        <f t="shared" si="3"/>
        <v>#DIV/0!</v>
      </c>
      <c r="O47" s="260" t="e">
        <f t="shared" si="4"/>
        <v>#DIV/0!</v>
      </c>
      <c r="P47" s="260" t="e">
        <f t="shared" si="4"/>
        <v>#DIV/0!</v>
      </c>
      <c r="Q47" s="260" t="e">
        <f t="shared" si="4"/>
        <v>#DIV/0!</v>
      </c>
      <c r="R47" s="260" t="e">
        <f t="shared" si="4"/>
        <v>#DIV/0!</v>
      </c>
      <c r="S47" s="212"/>
    </row>
    <row r="48" spans="1:19" s="220" customFormat="1" hidden="1">
      <c r="A48" s="265" t="s">
        <v>435</v>
      </c>
      <c r="B48" s="266" t="s">
        <v>374</v>
      </c>
      <c r="C48" s="267"/>
      <c r="D48" s="241" t="e">
        <f>D18*[14]АР!B38%*[14]АР!B45/[14]АР!B35</f>
        <v>#DIV/0!</v>
      </c>
      <c r="E48" s="241"/>
      <c r="F48" s="241" t="e">
        <f>F18*[14]АР!D38%*[14]АР!D45/[14]АР!D35</f>
        <v>#DIV/0!</v>
      </c>
      <c r="G48" s="241"/>
      <c r="H48" s="241"/>
      <c r="I48" s="241" t="e">
        <f>I18*[14]АР!G38%*[14]АР!G45/[14]АР!G35</f>
        <v>#DIV/0!</v>
      </c>
      <c r="J48" s="241" t="e">
        <f>J18*[14]АР!H38%*[14]АР!H45/[14]АР!H35</f>
        <v>#DIV/0!</v>
      </c>
      <c r="K48" s="241" t="e">
        <f>K18*[14]АР!I38%*[14]АР!I45/[14]АР!I35</f>
        <v>#DIV/0!</v>
      </c>
      <c r="L48" s="241" t="e">
        <f>L18*[14]АР!J38%*[14]АР!J45/[14]АР!J35</f>
        <v>#DIV/0!</v>
      </c>
      <c r="M48" s="281" t="e">
        <f t="shared" si="2"/>
        <v>#DIV/0!</v>
      </c>
      <c r="N48" s="260" t="e">
        <f t="shared" si="3"/>
        <v>#DIV/0!</v>
      </c>
      <c r="O48" s="260" t="e">
        <f t="shared" si="4"/>
        <v>#DIV/0!</v>
      </c>
      <c r="P48" s="260" t="e">
        <f t="shared" si="4"/>
        <v>#DIV/0!</v>
      </c>
      <c r="Q48" s="260" t="e">
        <f t="shared" si="4"/>
        <v>#DIV/0!</v>
      </c>
      <c r="R48" s="260" t="e">
        <f t="shared" si="4"/>
        <v>#DIV/0!</v>
      </c>
      <c r="S48" s="212"/>
    </row>
    <row r="49" spans="1:69" s="220" customFormat="1" hidden="1">
      <c r="A49" s="265" t="s">
        <v>436</v>
      </c>
      <c r="B49" s="268" t="s">
        <v>437</v>
      </c>
      <c r="C49" s="267"/>
      <c r="D49" s="217" t="e">
        <f>D48*[14]АР!B26/[14]АР!B45</f>
        <v>#DIV/0!</v>
      </c>
      <c r="E49" s="217"/>
      <c r="F49" s="217" t="e">
        <f>F48*[14]АР!D26/[14]АР!D45</f>
        <v>#DIV/0!</v>
      </c>
      <c r="G49" s="217"/>
      <c r="H49" s="217" t="e">
        <f>H48*[14]АР!F26/[14]АР!F45</f>
        <v>#DIV/0!</v>
      </c>
      <c r="I49" s="217" t="e">
        <f>I48*[14]АР!G26/[14]АР!G45</f>
        <v>#DIV/0!</v>
      </c>
      <c r="J49" s="217" t="e">
        <f>J48*[14]АР!H26/[14]АР!H45</f>
        <v>#DIV/0!</v>
      </c>
      <c r="K49" s="217" t="e">
        <f>K48*[14]АР!I26/[14]АР!I45</f>
        <v>#DIV/0!</v>
      </c>
      <c r="L49" s="217" t="e">
        <f>L48*[14]АР!J26/[14]АР!J45</f>
        <v>#DIV/0!</v>
      </c>
      <c r="M49" s="281" t="e">
        <f t="shared" si="2"/>
        <v>#DIV/0!</v>
      </c>
      <c r="N49" s="260" t="e">
        <f t="shared" si="3"/>
        <v>#DIV/0!</v>
      </c>
      <c r="O49" s="260" t="e">
        <f t="shared" si="4"/>
        <v>#DIV/0!</v>
      </c>
      <c r="P49" s="260" t="e">
        <f t="shared" si="4"/>
        <v>#DIV/0!</v>
      </c>
      <c r="Q49" s="260" t="e">
        <f t="shared" si="4"/>
        <v>#DIV/0!</v>
      </c>
      <c r="R49" s="260" t="e">
        <f t="shared" si="4"/>
        <v>#DIV/0!</v>
      </c>
      <c r="S49" s="212"/>
    </row>
    <row r="50" spans="1:69" hidden="1">
      <c r="A50" s="151" t="s">
        <v>438</v>
      </c>
      <c r="B50" s="4" t="s">
        <v>123</v>
      </c>
      <c r="C50" s="156"/>
      <c r="D50" s="217" t="e">
        <f t="shared" ref="D50" si="26">D49/D51/12</f>
        <v>#DIV/0!</v>
      </c>
      <c r="E50" s="217"/>
      <c r="F50" s="217" t="e">
        <f t="shared" ref="F50:L50" si="27">F49/F51/12</f>
        <v>#DIV/0!</v>
      </c>
      <c r="G50" s="217"/>
      <c r="H50" s="217" t="e">
        <f t="shared" si="27"/>
        <v>#DIV/0!</v>
      </c>
      <c r="I50" s="217" t="e">
        <f t="shared" si="27"/>
        <v>#DIV/0!</v>
      </c>
      <c r="J50" s="217" t="e">
        <f t="shared" si="27"/>
        <v>#DIV/0!</v>
      </c>
      <c r="K50" s="217" t="e">
        <f t="shared" si="27"/>
        <v>#DIV/0!</v>
      </c>
      <c r="L50" s="217" t="e">
        <f t="shared" si="27"/>
        <v>#DIV/0!</v>
      </c>
      <c r="M50" s="281" t="e">
        <f t="shared" si="2"/>
        <v>#DIV/0!</v>
      </c>
      <c r="N50" s="260" t="e">
        <f t="shared" si="3"/>
        <v>#DIV/0!</v>
      </c>
      <c r="O50" s="260" t="e">
        <f t="shared" si="4"/>
        <v>#DIV/0!</v>
      </c>
      <c r="P50" s="260" t="e">
        <f t="shared" si="4"/>
        <v>#DIV/0!</v>
      </c>
      <c r="Q50" s="260" t="e">
        <f t="shared" si="4"/>
        <v>#DIV/0!</v>
      </c>
      <c r="R50" s="260" t="e">
        <f t="shared" si="4"/>
        <v>#DIV/0!</v>
      </c>
      <c r="S50" s="212"/>
    </row>
    <row r="51" spans="1:69" hidden="1">
      <c r="A51" s="151" t="s">
        <v>439</v>
      </c>
      <c r="B51" s="4" t="s">
        <v>125</v>
      </c>
      <c r="C51" s="156"/>
      <c r="D51" s="217" t="e">
        <f>[14]АР!B28</f>
        <v>#DIV/0!</v>
      </c>
      <c r="E51" s="217" t="e">
        <f>E49/E50/12</f>
        <v>#DIV/0!</v>
      </c>
      <c r="F51" s="217" t="e">
        <f>[14]АР!D28</f>
        <v>#DIV/0!</v>
      </c>
      <c r="G51" s="217" t="e">
        <f>G49/G50/12</f>
        <v>#DIV/0!</v>
      </c>
      <c r="H51" s="217" t="e">
        <f>[14]АР!F28</f>
        <v>#DIV/0!</v>
      </c>
      <c r="I51" s="217" t="e">
        <f>[14]АР!G28</f>
        <v>#DIV/0!</v>
      </c>
      <c r="J51" s="217" t="e">
        <f>[14]АР!H28</f>
        <v>#DIV/0!</v>
      </c>
      <c r="K51" s="217" t="e">
        <f>[14]АР!I28</f>
        <v>#DIV/0!</v>
      </c>
      <c r="L51" s="217" t="e">
        <f>[14]АР!J28</f>
        <v>#DIV/0!</v>
      </c>
      <c r="M51" s="281" t="e">
        <f t="shared" si="2"/>
        <v>#DIV/0!</v>
      </c>
      <c r="N51" s="260" t="e">
        <f t="shared" si="3"/>
        <v>#DIV/0!</v>
      </c>
      <c r="O51" s="260" t="e">
        <f t="shared" si="4"/>
        <v>#DIV/0!</v>
      </c>
      <c r="P51" s="260" t="e">
        <f t="shared" si="4"/>
        <v>#DIV/0!</v>
      </c>
      <c r="Q51" s="260" t="e">
        <f t="shared" si="4"/>
        <v>#DIV/0!</v>
      </c>
      <c r="R51" s="260" t="e">
        <f t="shared" si="4"/>
        <v>#DIV/0!</v>
      </c>
      <c r="S51" s="212"/>
    </row>
    <row r="52" spans="1:69" s="220" customFormat="1" ht="25.5" hidden="1">
      <c r="A52" s="265" t="s">
        <v>440</v>
      </c>
      <c r="B52" s="268" t="s">
        <v>441</v>
      </c>
      <c r="C52" s="267"/>
      <c r="D52" s="217" t="e">
        <f>D49*[14]АР!B29/[14]АР!B26</f>
        <v>#DIV/0!</v>
      </c>
      <c r="E52" s="217"/>
      <c r="F52" s="217" t="e">
        <f>F49*[14]АР!D29/[14]АР!D26</f>
        <v>#DIV/0!</v>
      </c>
      <c r="G52" s="217"/>
      <c r="H52" s="217" t="e">
        <f>H49*[14]АР!F29/[14]АР!F26</f>
        <v>#DIV/0!</v>
      </c>
      <c r="I52" s="217" t="e">
        <f>I49*[14]АР!G29/[14]АР!G26</f>
        <v>#DIV/0!</v>
      </c>
      <c r="J52" s="217" t="e">
        <f>J49*[14]АР!H29/[14]АР!H26</f>
        <v>#DIV/0!</v>
      </c>
      <c r="K52" s="217" t="e">
        <f>K49*[14]АР!I29/[14]АР!I26</f>
        <v>#DIV/0!</v>
      </c>
      <c r="L52" s="217" t="e">
        <f>L49*[14]АР!J29/[14]АР!J26</f>
        <v>#DIV/0!</v>
      </c>
      <c r="M52" s="281" t="e">
        <f t="shared" si="2"/>
        <v>#DIV/0!</v>
      </c>
      <c r="N52" s="260" t="e">
        <f t="shared" si="3"/>
        <v>#DIV/0!</v>
      </c>
      <c r="O52" s="260" t="e">
        <f t="shared" si="4"/>
        <v>#DIV/0!</v>
      </c>
      <c r="P52" s="260" t="e">
        <f t="shared" si="4"/>
        <v>#DIV/0!</v>
      </c>
      <c r="Q52" s="260" t="e">
        <f t="shared" si="4"/>
        <v>#DIV/0!</v>
      </c>
      <c r="R52" s="260" t="e">
        <f t="shared" si="4"/>
        <v>#DIV/0!</v>
      </c>
      <c r="S52" s="212"/>
    </row>
    <row r="53" spans="1:69" hidden="1">
      <c r="A53" s="151" t="s">
        <v>442</v>
      </c>
      <c r="B53" s="148" t="s">
        <v>615</v>
      </c>
      <c r="C53" s="156"/>
      <c r="D53" s="241"/>
      <c r="E53" s="241"/>
      <c r="F53" s="241"/>
      <c r="G53" s="241"/>
      <c r="H53" s="241"/>
      <c r="I53" s="330">
        <f t="shared" ref="I53" si="28">H53*(1-$I$9/100%)*(1+$I$8)</f>
        <v>0</v>
      </c>
      <c r="J53" s="330">
        <f t="shared" ref="J53" si="29">I53*(1-$J$9/100%)*(1+$J$8)</f>
        <v>0</v>
      </c>
      <c r="K53" s="330">
        <f t="shared" ref="K53" si="30">J53*(1-$K$9/100%)*(1+$K$8)</f>
        <v>0</v>
      </c>
      <c r="L53" s="330">
        <f t="shared" ref="L53" si="31">K53*(1-$L$9/100%)*(1+$L$8)</f>
        <v>0</v>
      </c>
      <c r="M53" s="281">
        <f t="shared" si="2"/>
        <v>0</v>
      </c>
      <c r="N53" s="260" t="e">
        <f t="shared" si="3"/>
        <v>#DIV/0!</v>
      </c>
      <c r="O53" s="260" t="e">
        <f t="shared" si="4"/>
        <v>#DIV/0!</v>
      </c>
      <c r="P53" s="260" t="e">
        <f t="shared" si="4"/>
        <v>#DIV/0!</v>
      </c>
      <c r="Q53" s="260" t="e">
        <f t="shared" si="4"/>
        <v>#DIV/0!</v>
      </c>
      <c r="R53" s="260" t="e">
        <f t="shared" si="4"/>
        <v>#DIV/0!</v>
      </c>
      <c r="S53" s="212"/>
    </row>
    <row r="54" spans="1:69" hidden="1">
      <c r="A54" s="151" t="s">
        <v>443</v>
      </c>
      <c r="B54" s="162" t="s">
        <v>375</v>
      </c>
      <c r="C54" s="156"/>
      <c r="D54" s="241"/>
      <c r="E54" s="241"/>
      <c r="F54" s="241"/>
      <c r="G54" s="241"/>
      <c r="H54" s="241"/>
      <c r="I54" s="241"/>
      <c r="J54" s="241"/>
      <c r="K54" s="281"/>
      <c r="L54" s="281"/>
      <c r="M54" s="281">
        <f t="shared" si="2"/>
        <v>0</v>
      </c>
      <c r="N54" s="260" t="e">
        <f t="shared" si="3"/>
        <v>#DIV/0!</v>
      </c>
      <c r="O54" s="260" t="e">
        <f t="shared" si="4"/>
        <v>#DIV/0!</v>
      </c>
      <c r="P54" s="260" t="e">
        <f t="shared" si="4"/>
        <v>#DIV/0!</v>
      </c>
      <c r="Q54" s="260" t="e">
        <f t="shared" si="4"/>
        <v>#DIV/0!</v>
      </c>
      <c r="R54" s="260" t="e">
        <f t="shared" si="4"/>
        <v>#DIV/0!</v>
      </c>
      <c r="S54" s="212"/>
    </row>
    <row r="55" spans="1:69" hidden="1">
      <c r="A55" s="151" t="s">
        <v>444</v>
      </c>
      <c r="B55" s="163" t="s">
        <v>376</v>
      </c>
      <c r="C55" s="156"/>
      <c r="D55" s="241"/>
      <c r="E55" s="241"/>
      <c r="F55" s="241"/>
      <c r="G55" s="241"/>
      <c r="H55" s="241"/>
      <c r="I55" s="241"/>
      <c r="J55" s="241"/>
      <c r="K55" s="281"/>
      <c r="L55" s="281"/>
      <c r="M55" s="281">
        <f t="shared" si="2"/>
        <v>0</v>
      </c>
      <c r="N55" s="260" t="e">
        <f t="shared" si="3"/>
        <v>#DIV/0!</v>
      </c>
      <c r="O55" s="260" t="e">
        <f t="shared" si="4"/>
        <v>#DIV/0!</v>
      </c>
      <c r="P55" s="260" t="e">
        <f t="shared" si="4"/>
        <v>#DIV/0!</v>
      </c>
      <c r="Q55" s="260" t="e">
        <f t="shared" si="4"/>
        <v>#DIV/0!</v>
      </c>
      <c r="R55" s="260" t="e">
        <f t="shared" si="4"/>
        <v>#DIV/0!</v>
      </c>
      <c r="S55" s="205"/>
    </row>
    <row r="56" spans="1:69" s="123" customFormat="1" ht="13.5">
      <c r="A56" s="425" t="s">
        <v>55</v>
      </c>
      <c r="B56" s="164" t="s">
        <v>300</v>
      </c>
      <c r="C56" s="426"/>
      <c r="D56" s="283">
        <f t="shared" ref="D56:L56" si="32">D57+D60+D69+D70+D72+D73+D76+D77</f>
        <v>0</v>
      </c>
      <c r="E56" s="283">
        <f t="shared" si="32"/>
        <v>0</v>
      </c>
      <c r="F56" s="283">
        <f t="shared" si="32"/>
        <v>0</v>
      </c>
      <c r="G56" s="283">
        <f t="shared" si="32"/>
        <v>0</v>
      </c>
      <c r="H56" s="283">
        <f t="shared" si="32"/>
        <v>0</v>
      </c>
      <c r="I56" s="283">
        <f t="shared" si="32"/>
        <v>0</v>
      </c>
      <c r="J56" s="283">
        <f t="shared" si="32"/>
        <v>0</v>
      </c>
      <c r="K56" s="283">
        <f t="shared" si="32"/>
        <v>0</v>
      </c>
      <c r="L56" s="283">
        <f t="shared" si="32"/>
        <v>0</v>
      </c>
      <c r="M56" s="281">
        <f t="shared" si="2"/>
        <v>0</v>
      </c>
      <c r="N56" s="260" t="e">
        <f t="shared" si="3"/>
        <v>#DIV/0!</v>
      </c>
      <c r="O56" s="260" t="e">
        <f t="shared" si="4"/>
        <v>#DIV/0!</v>
      </c>
      <c r="P56" s="260" t="e">
        <f t="shared" si="4"/>
        <v>#DIV/0!</v>
      </c>
      <c r="Q56" s="260" t="e">
        <f t="shared" si="4"/>
        <v>#DIV/0!</v>
      </c>
      <c r="R56" s="260" t="e">
        <f t="shared" si="4"/>
        <v>#DIV/0!</v>
      </c>
      <c r="S56" s="288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</row>
    <row r="57" spans="1:69" hidden="1">
      <c r="A57" s="151" t="s">
        <v>445</v>
      </c>
      <c r="B57" s="148" t="s">
        <v>446</v>
      </c>
      <c r="C57" s="156"/>
      <c r="D57" s="276">
        <f t="shared" ref="D57:L57" si="33">D58+D59</f>
        <v>0</v>
      </c>
      <c r="E57" s="276">
        <f t="shared" si="33"/>
        <v>0</v>
      </c>
      <c r="F57" s="276">
        <f t="shared" si="33"/>
        <v>0</v>
      </c>
      <c r="G57" s="276">
        <f t="shared" si="33"/>
        <v>0</v>
      </c>
      <c r="H57" s="276">
        <f t="shared" si="33"/>
        <v>0</v>
      </c>
      <c r="I57" s="276">
        <f t="shared" si="33"/>
        <v>0</v>
      </c>
      <c r="J57" s="276">
        <f t="shared" si="33"/>
        <v>0</v>
      </c>
      <c r="K57" s="276">
        <f t="shared" si="33"/>
        <v>0</v>
      </c>
      <c r="L57" s="276">
        <f t="shared" si="33"/>
        <v>0</v>
      </c>
      <c r="M57" s="281">
        <f t="shared" si="2"/>
        <v>0</v>
      </c>
      <c r="N57" s="260" t="e">
        <f t="shared" si="3"/>
        <v>#DIV/0!</v>
      </c>
      <c r="O57" s="260" t="e">
        <f t="shared" si="4"/>
        <v>#DIV/0!</v>
      </c>
      <c r="P57" s="260" t="e">
        <f t="shared" si="4"/>
        <v>#DIV/0!</v>
      </c>
      <c r="Q57" s="260" t="e">
        <f t="shared" si="4"/>
        <v>#DIV/0!</v>
      </c>
      <c r="R57" s="260" t="e">
        <f t="shared" si="4"/>
        <v>#DIV/0!</v>
      </c>
      <c r="S57" s="212"/>
    </row>
    <row r="58" spans="1:69" hidden="1">
      <c r="A58" s="151" t="s">
        <v>447</v>
      </c>
      <c r="B58" s="150" t="s">
        <v>448</v>
      </c>
      <c r="C58" s="156"/>
      <c r="D58" s="241"/>
      <c r="E58" s="241"/>
      <c r="F58" s="241"/>
      <c r="G58" s="241"/>
      <c r="H58" s="241"/>
      <c r="I58" s="241"/>
      <c r="J58" s="241"/>
      <c r="K58" s="241"/>
      <c r="L58" s="241"/>
      <c r="M58" s="281">
        <f t="shared" si="2"/>
        <v>0</v>
      </c>
      <c r="N58" s="260" t="e">
        <f t="shared" si="3"/>
        <v>#DIV/0!</v>
      </c>
      <c r="O58" s="260" t="e">
        <f t="shared" si="4"/>
        <v>#DIV/0!</v>
      </c>
      <c r="P58" s="260" t="e">
        <f t="shared" si="4"/>
        <v>#DIV/0!</v>
      </c>
      <c r="Q58" s="260" t="e">
        <f t="shared" si="4"/>
        <v>#DIV/0!</v>
      </c>
      <c r="R58" s="260" t="e">
        <f t="shared" si="4"/>
        <v>#DIV/0!</v>
      </c>
      <c r="S58" s="212"/>
    </row>
    <row r="59" spans="1:69" hidden="1">
      <c r="A59" s="151" t="s">
        <v>449</v>
      </c>
      <c r="B59" s="165" t="s">
        <v>450</v>
      </c>
      <c r="C59" s="156"/>
      <c r="D59" s="241"/>
      <c r="E59" s="241"/>
      <c r="F59" s="241"/>
      <c r="G59" s="241"/>
      <c r="H59" s="241"/>
      <c r="I59" s="241"/>
      <c r="J59" s="241"/>
      <c r="K59" s="241"/>
      <c r="L59" s="241"/>
      <c r="M59" s="281">
        <f t="shared" si="2"/>
        <v>0</v>
      </c>
      <c r="N59" s="260" t="e">
        <f t="shared" si="3"/>
        <v>#DIV/0!</v>
      </c>
      <c r="O59" s="260" t="e">
        <f t="shared" si="4"/>
        <v>#DIV/0!</v>
      </c>
      <c r="P59" s="260" t="e">
        <f t="shared" si="4"/>
        <v>#DIV/0!</v>
      </c>
      <c r="Q59" s="260" t="e">
        <f t="shared" si="4"/>
        <v>#DIV/0!</v>
      </c>
      <c r="R59" s="260" t="e">
        <f t="shared" si="4"/>
        <v>#DIV/0!</v>
      </c>
      <c r="S59" s="212"/>
    </row>
    <row r="60" spans="1:69">
      <c r="A60" s="151" t="s">
        <v>451</v>
      </c>
      <c r="B60" s="166" t="s">
        <v>452</v>
      </c>
      <c r="C60" s="156"/>
      <c r="D60" s="276">
        <f t="shared" ref="D60:L60" si="34">D61+D62+D63+D64+D65+D66+D67+D68</f>
        <v>0</v>
      </c>
      <c r="E60" s="276">
        <f t="shared" si="34"/>
        <v>0</v>
      </c>
      <c r="F60" s="276">
        <f t="shared" si="34"/>
        <v>0</v>
      </c>
      <c r="G60" s="276">
        <f t="shared" si="34"/>
        <v>0</v>
      </c>
      <c r="H60" s="276">
        <f t="shared" si="34"/>
        <v>0</v>
      </c>
      <c r="I60" s="276">
        <f t="shared" si="34"/>
        <v>0</v>
      </c>
      <c r="J60" s="276">
        <f t="shared" si="34"/>
        <v>0</v>
      </c>
      <c r="K60" s="276">
        <f t="shared" si="34"/>
        <v>0</v>
      </c>
      <c r="L60" s="276">
        <f t="shared" si="34"/>
        <v>0</v>
      </c>
      <c r="M60" s="281">
        <f t="shared" si="2"/>
        <v>0</v>
      </c>
      <c r="N60" s="260" t="e">
        <f t="shared" si="3"/>
        <v>#DIV/0!</v>
      </c>
      <c r="O60" s="260" t="e">
        <f t="shared" si="4"/>
        <v>#DIV/0!</v>
      </c>
      <c r="P60" s="260" t="e">
        <f t="shared" si="4"/>
        <v>#DIV/0!</v>
      </c>
      <c r="Q60" s="260" t="e">
        <f t="shared" si="4"/>
        <v>#DIV/0!</v>
      </c>
      <c r="R60" s="260" t="e">
        <f t="shared" si="4"/>
        <v>#DIV/0!</v>
      </c>
      <c r="S60" s="212"/>
    </row>
    <row r="61" spans="1:69" hidden="1">
      <c r="A61" s="151" t="s">
        <v>453</v>
      </c>
      <c r="B61" s="150" t="s">
        <v>316</v>
      </c>
      <c r="C61" s="156"/>
      <c r="D61" s="241"/>
      <c r="E61" s="241"/>
      <c r="F61" s="241"/>
      <c r="G61" s="241"/>
      <c r="H61" s="241"/>
      <c r="I61" s="241"/>
      <c r="J61" s="241"/>
      <c r="K61" s="241"/>
      <c r="L61" s="241"/>
      <c r="M61" s="281">
        <f t="shared" si="2"/>
        <v>0</v>
      </c>
      <c r="N61" s="260" t="e">
        <f t="shared" si="3"/>
        <v>#DIV/0!</v>
      </c>
      <c r="O61" s="260" t="e">
        <f t="shared" si="4"/>
        <v>#DIV/0!</v>
      </c>
      <c r="P61" s="260" t="e">
        <f t="shared" si="4"/>
        <v>#DIV/0!</v>
      </c>
      <c r="Q61" s="260" t="e">
        <f t="shared" si="4"/>
        <v>#DIV/0!</v>
      </c>
      <c r="R61" s="260" t="e">
        <f t="shared" si="4"/>
        <v>#DIV/0!</v>
      </c>
      <c r="S61" s="212"/>
    </row>
    <row r="62" spans="1:69" hidden="1">
      <c r="A62" s="151" t="s">
        <v>454</v>
      </c>
      <c r="B62" s="150" t="s">
        <v>455</v>
      </c>
      <c r="C62" s="156"/>
      <c r="D62" s="241"/>
      <c r="E62" s="241"/>
      <c r="F62" s="241"/>
      <c r="G62" s="241"/>
      <c r="H62" s="241"/>
      <c r="I62" s="241"/>
      <c r="J62" s="241"/>
      <c r="K62" s="241"/>
      <c r="L62" s="241"/>
      <c r="M62" s="281">
        <f t="shared" si="2"/>
        <v>0</v>
      </c>
      <c r="N62" s="260" t="e">
        <f t="shared" si="3"/>
        <v>#DIV/0!</v>
      </c>
      <c r="O62" s="260" t="e">
        <f t="shared" si="4"/>
        <v>#DIV/0!</v>
      </c>
      <c r="P62" s="260" t="e">
        <f t="shared" si="4"/>
        <v>#DIV/0!</v>
      </c>
      <c r="Q62" s="260" t="e">
        <f t="shared" si="4"/>
        <v>#DIV/0!</v>
      </c>
      <c r="R62" s="260" t="e">
        <f t="shared" si="4"/>
        <v>#DIV/0!</v>
      </c>
      <c r="S62" s="212"/>
    </row>
    <row r="63" spans="1:69" hidden="1">
      <c r="A63" s="151" t="s">
        <v>456</v>
      </c>
      <c r="B63" s="150" t="s">
        <v>457</v>
      </c>
      <c r="C63" s="156"/>
      <c r="D63" s="241"/>
      <c r="E63" s="241"/>
      <c r="F63" s="241"/>
      <c r="G63" s="241"/>
      <c r="H63" s="241"/>
      <c r="I63" s="241"/>
      <c r="J63" s="241"/>
      <c r="K63" s="241"/>
      <c r="L63" s="241"/>
      <c r="M63" s="281">
        <f t="shared" si="2"/>
        <v>0</v>
      </c>
      <c r="N63" s="260" t="e">
        <f t="shared" si="3"/>
        <v>#DIV/0!</v>
      </c>
      <c r="O63" s="260" t="e">
        <f t="shared" si="4"/>
        <v>#DIV/0!</v>
      </c>
      <c r="P63" s="260" t="e">
        <f t="shared" si="4"/>
        <v>#DIV/0!</v>
      </c>
      <c r="Q63" s="260" t="e">
        <f t="shared" si="4"/>
        <v>#DIV/0!</v>
      </c>
      <c r="R63" s="260" t="e">
        <f t="shared" si="4"/>
        <v>#DIV/0!</v>
      </c>
      <c r="S63" s="212"/>
    </row>
    <row r="64" spans="1:69">
      <c r="A64" s="151" t="s">
        <v>458</v>
      </c>
      <c r="B64" s="442" t="s">
        <v>459</v>
      </c>
      <c r="C64" s="440"/>
      <c r="D64" s="441"/>
      <c r="E64" s="441"/>
      <c r="F64" s="441"/>
      <c r="G64" s="441"/>
      <c r="H64" s="441"/>
      <c r="I64" s="241"/>
      <c r="J64" s="241"/>
      <c r="K64" s="241"/>
      <c r="L64" s="241"/>
      <c r="M64" s="281">
        <f t="shared" si="2"/>
        <v>0</v>
      </c>
      <c r="N64" s="260" t="e">
        <f t="shared" si="3"/>
        <v>#DIV/0!</v>
      </c>
      <c r="O64" s="260" t="e">
        <f t="shared" si="4"/>
        <v>#DIV/0!</v>
      </c>
      <c r="P64" s="260" t="e">
        <f t="shared" si="4"/>
        <v>#DIV/0!</v>
      </c>
      <c r="Q64" s="260" t="e">
        <f t="shared" si="4"/>
        <v>#DIV/0!</v>
      </c>
      <c r="R64" s="260" t="e">
        <f t="shared" si="4"/>
        <v>#DIV/0!</v>
      </c>
      <c r="S64" s="212"/>
    </row>
    <row r="65" spans="1:69" hidden="1">
      <c r="A65" s="151" t="s">
        <v>460</v>
      </c>
      <c r="B65" s="150" t="s">
        <v>461</v>
      </c>
      <c r="C65" s="156"/>
      <c r="D65" s="241"/>
      <c r="E65" s="241"/>
      <c r="F65" s="241"/>
      <c r="G65" s="241"/>
      <c r="H65" s="241"/>
      <c r="I65" s="241"/>
      <c r="J65" s="241"/>
      <c r="K65" s="241"/>
      <c r="L65" s="241"/>
      <c r="M65" s="281">
        <f t="shared" si="2"/>
        <v>0</v>
      </c>
      <c r="N65" s="260" t="e">
        <f t="shared" si="3"/>
        <v>#DIV/0!</v>
      </c>
      <c r="O65" s="260" t="e">
        <f t="shared" si="4"/>
        <v>#DIV/0!</v>
      </c>
      <c r="P65" s="260" t="e">
        <f t="shared" si="4"/>
        <v>#DIV/0!</v>
      </c>
      <c r="Q65" s="260" t="e">
        <f t="shared" si="4"/>
        <v>#DIV/0!</v>
      </c>
      <c r="R65" s="260" t="e">
        <f t="shared" si="4"/>
        <v>#DIV/0!</v>
      </c>
      <c r="S65" s="212"/>
    </row>
    <row r="66" spans="1:69" hidden="1">
      <c r="A66" s="151" t="s">
        <v>462</v>
      </c>
      <c r="B66" s="150" t="s">
        <v>463</v>
      </c>
      <c r="C66" s="156"/>
      <c r="D66" s="241"/>
      <c r="E66" s="241"/>
      <c r="F66" s="241"/>
      <c r="G66" s="241"/>
      <c r="H66" s="241"/>
      <c r="I66" s="241"/>
      <c r="J66" s="241"/>
      <c r="K66" s="241"/>
      <c r="L66" s="241"/>
      <c r="M66" s="281">
        <f t="shared" si="2"/>
        <v>0</v>
      </c>
      <c r="N66" s="260" t="e">
        <f t="shared" si="3"/>
        <v>#DIV/0!</v>
      </c>
      <c r="O66" s="260" t="e">
        <f t="shared" si="4"/>
        <v>#DIV/0!</v>
      </c>
      <c r="P66" s="260" t="e">
        <f t="shared" si="4"/>
        <v>#DIV/0!</v>
      </c>
      <c r="Q66" s="260" t="e">
        <f t="shared" si="4"/>
        <v>#DIV/0!</v>
      </c>
      <c r="R66" s="260" t="e">
        <f t="shared" si="4"/>
        <v>#DIV/0!</v>
      </c>
      <c r="S66" s="212"/>
    </row>
    <row r="67" spans="1:69" hidden="1">
      <c r="A67" s="151" t="s">
        <v>464</v>
      </c>
      <c r="B67" s="150" t="s">
        <v>465</v>
      </c>
      <c r="C67" s="156"/>
      <c r="D67" s="241"/>
      <c r="E67" s="241"/>
      <c r="F67" s="241"/>
      <c r="G67" s="241"/>
      <c r="H67" s="241"/>
      <c r="I67" s="241"/>
      <c r="J67" s="241"/>
      <c r="K67" s="241"/>
      <c r="L67" s="241"/>
      <c r="M67" s="281">
        <f t="shared" si="2"/>
        <v>0</v>
      </c>
      <c r="N67" s="260" t="e">
        <f t="shared" si="3"/>
        <v>#DIV/0!</v>
      </c>
      <c r="O67" s="260" t="e">
        <f t="shared" si="4"/>
        <v>#DIV/0!</v>
      </c>
      <c r="P67" s="260" t="e">
        <f t="shared" si="4"/>
        <v>#DIV/0!</v>
      </c>
      <c r="Q67" s="260" t="e">
        <f t="shared" si="4"/>
        <v>#DIV/0!</v>
      </c>
      <c r="R67" s="260" t="e">
        <f t="shared" si="4"/>
        <v>#DIV/0!</v>
      </c>
      <c r="S67" s="212"/>
    </row>
    <row r="68" spans="1:69" hidden="1">
      <c r="A68" s="151" t="s">
        <v>466</v>
      </c>
      <c r="B68" s="150" t="s">
        <v>467</v>
      </c>
      <c r="C68" s="156"/>
      <c r="D68" s="241"/>
      <c r="E68" s="241"/>
      <c r="F68" s="241"/>
      <c r="G68" s="241"/>
      <c r="H68" s="241"/>
      <c r="I68" s="241"/>
      <c r="J68" s="241"/>
      <c r="K68" s="241"/>
      <c r="L68" s="241"/>
      <c r="M68" s="281">
        <f t="shared" si="2"/>
        <v>0</v>
      </c>
      <c r="N68" s="260" t="e">
        <f t="shared" si="3"/>
        <v>#DIV/0!</v>
      </c>
      <c r="O68" s="260" t="e">
        <f t="shared" si="4"/>
        <v>#DIV/0!</v>
      </c>
      <c r="P68" s="260" t="e">
        <f t="shared" si="4"/>
        <v>#DIV/0!</v>
      </c>
      <c r="Q68" s="260" t="e">
        <f t="shared" si="4"/>
        <v>#DIV/0!</v>
      </c>
      <c r="R68" s="260" t="e">
        <f t="shared" si="4"/>
        <v>#DIV/0!</v>
      </c>
      <c r="S68" s="212"/>
    </row>
    <row r="69" spans="1:69" hidden="1">
      <c r="A69" s="151" t="s">
        <v>468</v>
      </c>
      <c r="B69" s="148" t="s">
        <v>469</v>
      </c>
      <c r="C69" s="156"/>
      <c r="D69" s="241"/>
      <c r="E69" s="241"/>
      <c r="F69" s="241"/>
      <c r="G69" s="241"/>
      <c r="H69" s="241"/>
      <c r="I69" s="241"/>
      <c r="J69" s="241"/>
      <c r="K69" s="241"/>
      <c r="L69" s="241"/>
      <c r="M69" s="281">
        <f t="shared" si="2"/>
        <v>0</v>
      </c>
      <c r="N69" s="260" t="e">
        <f t="shared" si="3"/>
        <v>#DIV/0!</v>
      </c>
      <c r="O69" s="260" t="e">
        <f t="shared" si="4"/>
        <v>#DIV/0!</v>
      </c>
      <c r="P69" s="260" t="e">
        <f t="shared" si="4"/>
        <v>#DIV/0!</v>
      </c>
      <c r="Q69" s="260" t="e">
        <f t="shared" si="4"/>
        <v>#DIV/0!</v>
      </c>
      <c r="R69" s="260" t="e">
        <f t="shared" si="4"/>
        <v>#DIV/0!</v>
      </c>
      <c r="S69" s="212"/>
    </row>
    <row r="70" spans="1:69" hidden="1">
      <c r="A70" s="151" t="s">
        <v>470</v>
      </c>
      <c r="B70" s="148" t="s">
        <v>471</v>
      </c>
      <c r="C70" s="156"/>
      <c r="D70" s="241"/>
      <c r="E70" s="241"/>
      <c r="F70" s="241"/>
      <c r="G70" s="241"/>
      <c r="H70" s="241"/>
      <c r="I70" s="241"/>
      <c r="J70" s="241"/>
      <c r="K70" s="241"/>
      <c r="L70" s="241"/>
      <c r="M70" s="281">
        <f t="shared" si="2"/>
        <v>0</v>
      </c>
      <c r="N70" s="260" t="e">
        <f t="shared" si="3"/>
        <v>#DIV/0!</v>
      </c>
      <c r="O70" s="260" t="e">
        <f t="shared" si="4"/>
        <v>#DIV/0!</v>
      </c>
      <c r="P70" s="260" t="e">
        <f t="shared" si="4"/>
        <v>#DIV/0!</v>
      </c>
      <c r="Q70" s="260" t="e">
        <f t="shared" si="4"/>
        <v>#DIV/0!</v>
      </c>
      <c r="R70" s="260" t="e">
        <f t="shared" si="4"/>
        <v>#DIV/0!</v>
      </c>
      <c r="S70" s="212"/>
    </row>
    <row r="71" spans="1:69" hidden="1">
      <c r="A71" s="151" t="s">
        <v>472</v>
      </c>
      <c r="B71" s="150" t="s">
        <v>473</v>
      </c>
      <c r="C71" s="156"/>
      <c r="D71" s="241"/>
      <c r="E71" s="241"/>
      <c r="F71" s="241"/>
      <c r="G71" s="241"/>
      <c r="H71" s="241"/>
      <c r="I71" s="241"/>
      <c r="J71" s="241"/>
      <c r="K71" s="241"/>
      <c r="L71" s="241"/>
      <c r="M71" s="281">
        <f t="shared" si="2"/>
        <v>0</v>
      </c>
      <c r="N71" s="260" t="e">
        <f t="shared" si="3"/>
        <v>#DIV/0!</v>
      </c>
      <c r="O71" s="260" t="e">
        <f t="shared" si="4"/>
        <v>#DIV/0!</v>
      </c>
      <c r="P71" s="260" t="e">
        <f t="shared" si="4"/>
        <v>#DIV/0!</v>
      </c>
      <c r="Q71" s="260" t="e">
        <f t="shared" si="4"/>
        <v>#DIV/0!</v>
      </c>
      <c r="R71" s="260" t="e">
        <f t="shared" si="4"/>
        <v>#DIV/0!</v>
      </c>
      <c r="S71" s="212"/>
    </row>
    <row r="72" spans="1:69" hidden="1">
      <c r="A72" s="151" t="s">
        <v>474</v>
      </c>
      <c r="B72" s="167" t="s">
        <v>475</v>
      </c>
      <c r="C72" s="156"/>
      <c r="D72" s="241"/>
      <c r="E72" s="241"/>
      <c r="F72" s="241"/>
      <c r="G72" s="241"/>
      <c r="H72" s="241"/>
      <c r="I72" s="241"/>
      <c r="J72" s="241"/>
      <c r="K72" s="241"/>
      <c r="L72" s="241"/>
      <c r="M72" s="281">
        <f t="shared" si="2"/>
        <v>0</v>
      </c>
      <c r="N72" s="260" t="e">
        <f t="shared" si="3"/>
        <v>#DIV/0!</v>
      </c>
      <c r="O72" s="260" t="e">
        <f t="shared" si="4"/>
        <v>#DIV/0!</v>
      </c>
      <c r="P72" s="260" t="e">
        <f t="shared" si="4"/>
        <v>#DIV/0!</v>
      </c>
      <c r="Q72" s="260" t="e">
        <f t="shared" si="4"/>
        <v>#DIV/0!</v>
      </c>
      <c r="R72" s="260" t="e">
        <f t="shared" si="4"/>
        <v>#DIV/0!</v>
      </c>
      <c r="S72" s="212"/>
    </row>
    <row r="73" spans="1:69" hidden="1">
      <c r="A73" s="151" t="s">
        <v>476</v>
      </c>
      <c r="B73" s="167" t="s">
        <v>477</v>
      </c>
      <c r="C73" s="156"/>
      <c r="D73" s="276">
        <f t="shared" ref="D73:L73" si="35">D74+D75</f>
        <v>0</v>
      </c>
      <c r="E73" s="276">
        <f t="shared" si="35"/>
        <v>0</v>
      </c>
      <c r="F73" s="276">
        <f t="shared" si="35"/>
        <v>0</v>
      </c>
      <c r="G73" s="276">
        <f t="shared" si="35"/>
        <v>0</v>
      </c>
      <c r="H73" s="276">
        <f t="shared" si="35"/>
        <v>0</v>
      </c>
      <c r="I73" s="277">
        <f t="shared" si="35"/>
        <v>0</v>
      </c>
      <c r="J73" s="277">
        <f t="shared" si="35"/>
        <v>0</v>
      </c>
      <c r="K73" s="277">
        <f t="shared" si="35"/>
        <v>0</v>
      </c>
      <c r="L73" s="277">
        <f t="shared" si="35"/>
        <v>0</v>
      </c>
      <c r="M73" s="281">
        <f t="shared" si="2"/>
        <v>0</v>
      </c>
      <c r="N73" s="260" t="e">
        <f t="shared" si="3"/>
        <v>#DIV/0!</v>
      </c>
      <c r="O73" s="260" t="e">
        <f t="shared" si="4"/>
        <v>#DIV/0!</v>
      </c>
      <c r="P73" s="260" t="e">
        <f t="shared" si="4"/>
        <v>#DIV/0!</v>
      </c>
      <c r="Q73" s="260" t="e">
        <f t="shared" si="4"/>
        <v>#DIV/0!</v>
      </c>
      <c r="R73" s="260" t="e">
        <f t="shared" si="4"/>
        <v>#DIV/0!</v>
      </c>
      <c r="S73" s="212"/>
    </row>
    <row r="74" spans="1:69" hidden="1">
      <c r="A74" s="151" t="s">
        <v>478</v>
      </c>
      <c r="B74" s="148" t="s">
        <v>479</v>
      </c>
      <c r="C74" s="156"/>
      <c r="D74" s="241"/>
      <c r="E74" s="241"/>
      <c r="F74" s="241"/>
      <c r="G74" s="241"/>
      <c r="H74" s="241"/>
      <c r="I74" s="241"/>
      <c r="J74" s="241"/>
      <c r="K74" s="241"/>
      <c r="L74" s="241"/>
      <c r="M74" s="281">
        <f t="shared" si="2"/>
        <v>0</v>
      </c>
      <c r="N74" s="260" t="e">
        <f t="shared" si="3"/>
        <v>#DIV/0!</v>
      </c>
      <c r="O74" s="260" t="e">
        <f t="shared" si="4"/>
        <v>#DIV/0!</v>
      </c>
      <c r="P74" s="260" t="e">
        <f t="shared" si="4"/>
        <v>#DIV/0!</v>
      </c>
      <c r="Q74" s="260" t="e">
        <f t="shared" si="4"/>
        <v>#DIV/0!</v>
      </c>
      <c r="R74" s="260" t="e">
        <f t="shared" si="4"/>
        <v>#DIV/0!</v>
      </c>
      <c r="S74" s="212"/>
    </row>
    <row r="75" spans="1:69" hidden="1">
      <c r="A75" s="151" t="s">
        <v>480</v>
      </c>
      <c r="B75" s="148" t="s">
        <v>481</v>
      </c>
      <c r="C75" s="156"/>
      <c r="D75" s="241"/>
      <c r="E75" s="241"/>
      <c r="F75" s="241"/>
      <c r="G75" s="241"/>
      <c r="H75" s="241"/>
      <c r="I75" s="241"/>
      <c r="J75" s="241"/>
      <c r="K75" s="241"/>
      <c r="L75" s="241"/>
      <c r="M75" s="281">
        <f t="shared" ref="M75:M119" si="36">I75-G75</f>
        <v>0</v>
      </c>
      <c r="N75" s="260" t="e">
        <f t="shared" ref="N75:N119" si="37">H75/F75</f>
        <v>#DIV/0!</v>
      </c>
      <c r="O75" s="260" t="e">
        <f t="shared" ref="O75:R118" si="38">I75/H75</f>
        <v>#DIV/0!</v>
      </c>
      <c r="P75" s="260" t="e">
        <f t="shared" si="38"/>
        <v>#DIV/0!</v>
      </c>
      <c r="Q75" s="260" t="e">
        <f t="shared" si="38"/>
        <v>#DIV/0!</v>
      </c>
      <c r="R75" s="260" t="e">
        <f t="shared" si="38"/>
        <v>#DIV/0!</v>
      </c>
      <c r="S75" s="212"/>
    </row>
    <row r="76" spans="1:69" ht="25.5" hidden="1">
      <c r="A76" s="151" t="s">
        <v>482</v>
      </c>
      <c r="B76" s="148" t="s">
        <v>483</v>
      </c>
      <c r="C76" s="156"/>
      <c r="D76" s="241"/>
      <c r="E76" s="241"/>
      <c r="F76" s="241"/>
      <c r="G76" s="241"/>
      <c r="H76" s="241"/>
      <c r="I76" s="241"/>
      <c r="J76" s="241"/>
      <c r="K76" s="241"/>
      <c r="L76" s="241"/>
      <c r="M76" s="281">
        <f t="shared" si="36"/>
        <v>0</v>
      </c>
      <c r="N76" s="260" t="e">
        <f t="shared" si="37"/>
        <v>#DIV/0!</v>
      </c>
      <c r="O76" s="260" t="e">
        <f t="shared" si="38"/>
        <v>#DIV/0!</v>
      </c>
      <c r="P76" s="260" t="e">
        <f t="shared" si="38"/>
        <v>#DIV/0!</v>
      </c>
      <c r="Q76" s="260" t="e">
        <f t="shared" si="38"/>
        <v>#DIV/0!</v>
      </c>
      <c r="R76" s="260" t="e">
        <f t="shared" si="38"/>
        <v>#DIV/0!</v>
      </c>
      <c r="S76" s="212"/>
    </row>
    <row r="77" spans="1:69" hidden="1">
      <c r="A77" s="151" t="s">
        <v>468</v>
      </c>
      <c r="B77" s="327" t="s">
        <v>612</v>
      </c>
      <c r="C77" s="156"/>
      <c r="D77" s="241">
        <f t="shared" ref="D77:G77" si="39">D78+D79</f>
        <v>0</v>
      </c>
      <c r="E77" s="241">
        <f t="shared" si="39"/>
        <v>0</v>
      </c>
      <c r="F77" s="241">
        <f t="shared" si="39"/>
        <v>0</v>
      </c>
      <c r="G77" s="241">
        <f t="shared" si="39"/>
        <v>0</v>
      </c>
      <c r="H77" s="241">
        <f>H78+H79</f>
        <v>0</v>
      </c>
      <c r="I77" s="241">
        <f>I78+I79</f>
        <v>0</v>
      </c>
      <c r="J77" s="241">
        <f t="shared" ref="J77:L77" si="40">J78+J79</f>
        <v>0</v>
      </c>
      <c r="K77" s="241">
        <f t="shared" si="40"/>
        <v>0</v>
      </c>
      <c r="L77" s="241">
        <f t="shared" si="40"/>
        <v>0</v>
      </c>
      <c r="M77" s="281">
        <f t="shared" si="36"/>
        <v>0</v>
      </c>
      <c r="N77" s="260" t="e">
        <f t="shared" si="37"/>
        <v>#DIV/0!</v>
      </c>
      <c r="O77" s="260" t="e">
        <f t="shared" si="38"/>
        <v>#DIV/0!</v>
      </c>
      <c r="P77" s="260" t="e">
        <f t="shared" si="38"/>
        <v>#DIV/0!</v>
      </c>
      <c r="Q77" s="260" t="e">
        <f t="shared" si="38"/>
        <v>#DIV/0!</v>
      </c>
      <c r="R77" s="260" t="e">
        <f t="shared" si="38"/>
        <v>#DIV/0!</v>
      </c>
      <c r="S77" s="212"/>
    </row>
    <row r="78" spans="1:69" hidden="1">
      <c r="A78" s="151" t="s">
        <v>613</v>
      </c>
      <c r="B78" s="328" t="s">
        <v>610</v>
      </c>
      <c r="C78" s="156"/>
      <c r="D78" s="241"/>
      <c r="E78" s="241"/>
      <c r="F78" s="241"/>
      <c r="G78" s="241"/>
      <c r="H78" s="241"/>
      <c r="I78" s="241"/>
      <c r="J78" s="241"/>
      <c r="K78" s="241"/>
      <c r="L78" s="241"/>
      <c r="M78" s="281">
        <f t="shared" si="36"/>
        <v>0</v>
      </c>
      <c r="N78" s="260" t="e">
        <f t="shared" si="37"/>
        <v>#DIV/0!</v>
      </c>
      <c r="O78" s="260" t="e">
        <f t="shared" si="38"/>
        <v>#DIV/0!</v>
      </c>
      <c r="P78" s="260" t="e">
        <f t="shared" si="38"/>
        <v>#DIV/0!</v>
      </c>
      <c r="Q78" s="260" t="e">
        <f t="shared" si="38"/>
        <v>#DIV/0!</v>
      </c>
      <c r="R78" s="260" t="e">
        <f t="shared" si="38"/>
        <v>#DIV/0!</v>
      </c>
      <c r="S78" s="212"/>
    </row>
    <row r="79" spans="1:69" hidden="1">
      <c r="A79" s="151" t="s">
        <v>614</v>
      </c>
      <c r="B79" s="328" t="s">
        <v>611</v>
      </c>
      <c r="C79" s="156"/>
      <c r="D79" s="241"/>
      <c r="E79" s="241"/>
      <c r="F79" s="241"/>
      <c r="G79" s="241"/>
      <c r="H79" s="241"/>
      <c r="I79" s="241"/>
      <c r="J79" s="241"/>
      <c r="K79" s="241"/>
      <c r="L79" s="241"/>
      <c r="M79" s="281">
        <f t="shared" si="36"/>
        <v>0</v>
      </c>
      <c r="N79" s="260" t="e">
        <f t="shared" si="37"/>
        <v>#DIV/0!</v>
      </c>
      <c r="O79" s="260" t="e">
        <f t="shared" si="38"/>
        <v>#DIV/0!</v>
      </c>
      <c r="P79" s="260" t="e">
        <f t="shared" si="38"/>
        <v>#DIV/0!</v>
      </c>
      <c r="Q79" s="260" t="e">
        <f t="shared" si="38"/>
        <v>#DIV/0!</v>
      </c>
      <c r="R79" s="260" t="e">
        <f t="shared" si="38"/>
        <v>#DIV/0!</v>
      </c>
      <c r="S79" s="212"/>
    </row>
    <row r="80" spans="1:69" s="123" customFormat="1" ht="13.5">
      <c r="A80" s="153" t="s">
        <v>484</v>
      </c>
      <c r="B80" s="168" t="s">
        <v>485</v>
      </c>
      <c r="C80" s="426"/>
      <c r="D80" s="283">
        <f t="shared" ref="D80:L80" si="41">D81+D94+D97+D100</f>
        <v>0</v>
      </c>
      <c r="E80" s="283">
        <f t="shared" si="41"/>
        <v>0</v>
      </c>
      <c r="F80" s="283">
        <f t="shared" si="41"/>
        <v>0</v>
      </c>
      <c r="G80" s="283">
        <f t="shared" si="41"/>
        <v>0</v>
      </c>
      <c r="H80" s="283" t="e">
        <f>H81+H94+H97+H100</f>
        <v>#REF!</v>
      </c>
      <c r="I80" s="283">
        <f t="shared" si="41"/>
        <v>0</v>
      </c>
      <c r="J80" s="283">
        <f t="shared" si="41"/>
        <v>0</v>
      </c>
      <c r="K80" s="283">
        <f t="shared" si="41"/>
        <v>0</v>
      </c>
      <c r="L80" s="283">
        <f t="shared" si="41"/>
        <v>0</v>
      </c>
      <c r="M80" s="281">
        <f t="shared" si="36"/>
        <v>0</v>
      </c>
      <c r="N80" s="260" t="e">
        <f t="shared" si="37"/>
        <v>#REF!</v>
      </c>
      <c r="O80" s="260" t="e">
        <f t="shared" si="38"/>
        <v>#REF!</v>
      </c>
      <c r="P80" s="260" t="e">
        <f t="shared" si="38"/>
        <v>#DIV/0!</v>
      </c>
      <c r="Q80" s="260" t="e">
        <f t="shared" si="38"/>
        <v>#DIV/0!</v>
      </c>
      <c r="R80" s="260" t="e">
        <f t="shared" si="38"/>
        <v>#DIV/0!</v>
      </c>
      <c r="S80" s="288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221"/>
      <c r="BD80" s="221"/>
      <c r="BE80" s="221"/>
      <c r="BF80" s="221"/>
      <c r="BG80" s="221"/>
      <c r="BH80" s="221"/>
      <c r="BI80" s="221"/>
      <c r="BJ80" s="221"/>
      <c r="BK80" s="221"/>
      <c r="BL80" s="221"/>
      <c r="BM80" s="221"/>
      <c r="BN80" s="221"/>
      <c r="BO80" s="221"/>
      <c r="BP80" s="221"/>
      <c r="BQ80" s="221"/>
    </row>
    <row r="81" spans="1:19" hidden="1">
      <c r="A81" s="151" t="s">
        <v>331</v>
      </c>
      <c r="B81" s="149" t="s">
        <v>486</v>
      </c>
      <c r="C81" s="156"/>
      <c r="D81" s="276">
        <f t="shared" ref="D81:L81" si="42">D82+D85+D88+D91</f>
        <v>0</v>
      </c>
      <c r="E81" s="276">
        <f t="shared" si="42"/>
        <v>0</v>
      </c>
      <c r="F81" s="276">
        <f t="shared" si="42"/>
        <v>0</v>
      </c>
      <c r="G81" s="276">
        <f t="shared" si="42"/>
        <v>0</v>
      </c>
      <c r="H81" s="276">
        <f>H82+H85+H88+H91</f>
        <v>0</v>
      </c>
      <c r="I81" s="276">
        <f t="shared" si="42"/>
        <v>0</v>
      </c>
      <c r="J81" s="276">
        <f t="shared" si="42"/>
        <v>0</v>
      </c>
      <c r="K81" s="276">
        <f t="shared" si="42"/>
        <v>0</v>
      </c>
      <c r="L81" s="276">
        <f t="shared" si="42"/>
        <v>0</v>
      </c>
      <c r="M81" s="281">
        <f t="shared" si="36"/>
        <v>0</v>
      </c>
      <c r="N81" s="260" t="e">
        <f t="shared" si="37"/>
        <v>#DIV/0!</v>
      </c>
      <c r="O81" s="260" t="e">
        <f t="shared" si="38"/>
        <v>#DIV/0!</v>
      </c>
      <c r="P81" s="260" t="e">
        <f t="shared" si="38"/>
        <v>#DIV/0!</v>
      </c>
      <c r="Q81" s="260" t="e">
        <f t="shared" si="38"/>
        <v>#DIV/0!</v>
      </c>
      <c r="R81" s="260" t="e">
        <f t="shared" si="38"/>
        <v>#DIV/0!</v>
      </c>
      <c r="S81" s="212"/>
    </row>
    <row r="82" spans="1:19" hidden="1">
      <c r="A82" s="151" t="s">
        <v>334</v>
      </c>
      <c r="B82" s="4" t="s">
        <v>67</v>
      </c>
      <c r="C82" s="156"/>
      <c r="D82" s="276">
        <f t="shared" ref="D82:L82" si="43">D83*D84</f>
        <v>0</v>
      </c>
      <c r="E82" s="276">
        <f t="shared" si="43"/>
        <v>0</v>
      </c>
      <c r="F82" s="276">
        <f t="shared" si="43"/>
        <v>0</v>
      </c>
      <c r="G82" s="276">
        <f t="shared" si="43"/>
        <v>0</v>
      </c>
      <c r="H82" s="276">
        <f>H83*H84</f>
        <v>0</v>
      </c>
      <c r="I82" s="276">
        <f t="shared" si="43"/>
        <v>0</v>
      </c>
      <c r="J82" s="276">
        <f t="shared" si="43"/>
        <v>0</v>
      </c>
      <c r="K82" s="276">
        <f t="shared" si="43"/>
        <v>0</v>
      </c>
      <c r="L82" s="276">
        <f t="shared" si="43"/>
        <v>0</v>
      </c>
      <c r="M82" s="281">
        <f t="shared" si="36"/>
        <v>0</v>
      </c>
      <c r="N82" s="260" t="e">
        <f t="shared" si="37"/>
        <v>#DIV/0!</v>
      </c>
      <c r="O82" s="260" t="e">
        <f t="shared" si="38"/>
        <v>#DIV/0!</v>
      </c>
      <c r="P82" s="260" t="e">
        <f t="shared" si="38"/>
        <v>#DIV/0!</v>
      </c>
      <c r="Q82" s="260" t="e">
        <f t="shared" si="38"/>
        <v>#DIV/0!</v>
      </c>
      <c r="R82" s="260" t="e">
        <f t="shared" si="38"/>
        <v>#DIV/0!</v>
      </c>
      <c r="S82" s="212"/>
    </row>
    <row r="83" spans="1:19" hidden="1">
      <c r="A83" s="151" t="s">
        <v>487</v>
      </c>
      <c r="B83" s="329" t="s">
        <v>69</v>
      </c>
      <c r="C83" s="156"/>
      <c r="D83" s="217"/>
      <c r="E83" s="217"/>
      <c r="F83" s="217"/>
      <c r="G83" s="217"/>
      <c r="H83" s="217"/>
      <c r="I83" s="217"/>
      <c r="J83" s="217"/>
      <c r="K83" s="217"/>
      <c r="L83" s="217"/>
      <c r="M83" s="281">
        <f t="shared" si="36"/>
        <v>0</v>
      </c>
      <c r="N83" s="260" t="e">
        <f t="shared" si="37"/>
        <v>#DIV/0!</v>
      </c>
      <c r="O83" s="260" t="e">
        <f t="shared" si="38"/>
        <v>#DIV/0!</v>
      </c>
      <c r="P83" s="260" t="e">
        <f t="shared" si="38"/>
        <v>#DIV/0!</v>
      </c>
      <c r="Q83" s="260" t="e">
        <f t="shared" si="38"/>
        <v>#DIV/0!</v>
      </c>
      <c r="R83" s="260" t="e">
        <f t="shared" si="38"/>
        <v>#DIV/0!</v>
      </c>
      <c r="S83" s="212"/>
    </row>
    <row r="84" spans="1:19" hidden="1">
      <c r="A84" s="151" t="s">
        <v>488</v>
      </c>
      <c r="B84" s="329" t="s">
        <v>71</v>
      </c>
      <c r="C84" s="156"/>
      <c r="D84" s="217"/>
      <c r="E84" s="217"/>
      <c r="F84" s="217"/>
      <c r="G84" s="217"/>
      <c r="H84" s="217"/>
      <c r="I84" s="217"/>
      <c r="J84" s="217"/>
      <c r="K84" s="217"/>
      <c r="L84" s="217"/>
      <c r="M84" s="281">
        <f t="shared" si="36"/>
        <v>0</v>
      </c>
      <c r="N84" s="260" t="e">
        <f t="shared" si="37"/>
        <v>#DIV/0!</v>
      </c>
      <c r="O84" s="260" t="e">
        <f t="shared" si="38"/>
        <v>#DIV/0!</v>
      </c>
      <c r="P84" s="260" t="e">
        <f t="shared" si="38"/>
        <v>#DIV/0!</v>
      </c>
      <c r="Q84" s="260" t="e">
        <f t="shared" si="38"/>
        <v>#DIV/0!</v>
      </c>
      <c r="R84" s="260" t="e">
        <f t="shared" si="38"/>
        <v>#DIV/0!</v>
      </c>
      <c r="S84" s="212"/>
    </row>
    <row r="85" spans="1:19" hidden="1">
      <c r="A85" s="151" t="s">
        <v>335</v>
      </c>
      <c r="B85" s="4" t="s">
        <v>73</v>
      </c>
      <c r="C85" s="156"/>
      <c r="D85" s="276">
        <f t="shared" ref="D85:L85" si="44">D86*D87</f>
        <v>0</v>
      </c>
      <c r="E85" s="276">
        <f t="shared" si="44"/>
        <v>0</v>
      </c>
      <c r="F85" s="276">
        <f t="shared" si="44"/>
        <v>0</v>
      </c>
      <c r="G85" s="276">
        <f t="shared" si="44"/>
        <v>0</v>
      </c>
      <c r="H85" s="276">
        <f t="shared" si="44"/>
        <v>0</v>
      </c>
      <c r="I85" s="276">
        <f t="shared" si="44"/>
        <v>0</v>
      </c>
      <c r="J85" s="276">
        <f t="shared" si="44"/>
        <v>0</v>
      </c>
      <c r="K85" s="276">
        <f t="shared" si="44"/>
        <v>0</v>
      </c>
      <c r="L85" s="276">
        <f t="shared" si="44"/>
        <v>0</v>
      </c>
      <c r="M85" s="281">
        <f t="shared" si="36"/>
        <v>0</v>
      </c>
      <c r="N85" s="260" t="e">
        <f t="shared" si="37"/>
        <v>#DIV/0!</v>
      </c>
      <c r="O85" s="260" t="e">
        <f t="shared" si="38"/>
        <v>#DIV/0!</v>
      </c>
      <c r="P85" s="260" t="e">
        <f t="shared" si="38"/>
        <v>#DIV/0!</v>
      </c>
      <c r="Q85" s="260" t="e">
        <f t="shared" si="38"/>
        <v>#DIV/0!</v>
      </c>
      <c r="R85" s="260" t="e">
        <f t="shared" si="38"/>
        <v>#DIV/0!</v>
      </c>
      <c r="S85" s="212"/>
    </row>
    <row r="86" spans="1:19" hidden="1">
      <c r="A86" s="151" t="s">
        <v>489</v>
      </c>
      <c r="B86" s="329" t="s">
        <v>69</v>
      </c>
      <c r="C86" s="156"/>
      <c r="D86" s="217"/>
      <c r="E86" s="217"/>
      <c r="F86" s="217"/>
      <c r="G86" s="217"/>
      <c r="H86" s="217"/>
      <c r="I86" s="217"/>
      <c r="J86" s="217"/>
      <c r="K86" s="217"/>
      <c r="L86" s="217"/>
      <c r="M86" s="281">
        <f t="shared" si="36"/>
        <v>0</v>
      </c>
      <c r="N86" s="260" t="e">
        <f t="shared" si="37"/>
        <v>#DIV/0!</v>
      </c>
      <c r="O86" s="260" t="e">
        <f t="shared" si="38"/>
        <v>#DIV/0!</v>
      </c>
      <c r="P86" s="260" t="e">
        <f t="shared" si="38"/>
        <v>#DIV/0!</v>
      </c>
      <c r="Q86" s="260" t="e">
        <f t="shared" si="38"/>
        <v>#DIV/0!</v>
      </c>
      <c r="R86" s="260" t="e">
        <f t="shared" si="38"/>
        <v>#DIV/0!</v>
      </c>
      <c r="S86" s="212"/>
    </row>
    <row r="87" spans="1:19" hidden="1">
      <c r="A87" s="151" t="s">
        <v>490</v>
      </c>
      <c r="B87" s="329" t="s">
        <v>71</v>
      </c>
      <c r="C87" s="156"/>
      <c r="D87" s="217"/>
      <c r="E87" s="217"/>
      <c r="F87" s="217"/>
      <c r="G87" s="217"/>
      <c r="H87" s="217"/>
      <c r="I87" s="217"/>
      <c r="J87" s="217"/>
      <c r="K87" s="217"/>
      <c r="L87" s="217"/>
      <c r="M87" s="281">
        <f t="shared" si="36"/>
        <v>0</v>
      </c>
      <c r="N87" s="260" t="e">
        <f t="shared" si="37"/>
        <v>#DIV/0!</v>
      </c>
      <c r="O87" s="260" t="e">
        <f t="shared" si="38"/>
        <v>#DIV/0!</v>
      </c>
      <c r="P87" s="260" t="e">
        <f t="shared" si="38"/>
        <v>#DIV/0!</v>
      </c>
      <c r="Q87" s="260" t="e">
        <f t="shared" si="38"/>
        <v>#DIV/0!</v>
      </c>
      <c r="R87" s="260" t="e">
        <f t="shared" si="38"/>
        <v>#DIV/0!</v>
      </c>
      <c r="S87" s="212"/>
    </row>
    <row r="88" spans="1:19" hidden="1">
      <c r="A88" s="151" t="s">
        <v>336</v>
      </c>
      <c r="B88" s="4" t="s">
        <v>77</v>
      </c>
      <c r="C88" s="156"/>
      <c r="D88" s="276">
        <f t="shared" ref="D88:L88" si="45">D89*D90</f>
        <v>0</v>
      </c>
      <c r="E88" s="276">
        <f t="shared" si="45"/>
        <v>0</v>
      </c>
      <c r="F88" s="276">
        <f t="shared" si="45"/>
        <v>0</v>
      </c>
      <c r="G88" s="276">
        <f t="shared" si="45"/>
        <v>0</v>
      </c>
      <c r="H88" s="276">
        <f t="shared" si="45"/>
        <v>0</v>
      </c>
      <c r="I88" s="276">
        <f t="shared" si="45"/>
        <v>0</v>
      </c>
      <c r="J88" s="276">
        <f t="shared" si="45"/>
        <v>0</v>
      </c>
      <c r="K88" s="276">
        <f t="shared" si="45"/>
        <v>0</v>
      </c>
      <c r="L88" s="276">
        <f t="shared" si="45"/>
        <v>0</v>
      </c>
      <c r="M88" s="281">
        <f t="shared" si="36"/>
        <v>0</v>
      </c>
      <c r="N88" s="260" t="e">
        <f t="shared" si="37"/>
        <v>#DIV/0!</v>
      </c>
      <c r="O88" s="260" t="e">
        <f t="shared" si="38"/>
        <v>#DIV/0!</v>
      </c>
      <c r="P88" s="260" t="e">
        <f t="shared" si="38"/>
        <v>#DIV/0!</v>
      </c>
      <c r="Q88" s="260" t="e">
        <f t="shared" si="38"/>
        <v>#DIV/0!</v>
      </c>
      <c r="R88" s="260" t="e">
        <f t="shared" si="38"/>
        <v>#DIV/0!</v>
      </c>
      <c r="S88" s="212"/>
    </row>
    <row r="89" spans="1:19" hidden="1">
      <c r="A89" s="151" t="s">
        <v>491</v>
      </c>
      <c r="B89" s="329" t="s">
        <v>69</v>
      </c>
      <c r="C89" s="156"/>
      <c r="D89" s="217"/>
      <c r="E89" s="217"/>
      <c r="F89" s="217"/>
      <c r="G89" s="217"/>
      <c r="H89" s="217"/>
      <c r="I89" s="217"/>
      <c r="J89" s="217"/>
      <c r="K89" s="217"/>
      <c r="L89" s="217"/>
      <c r="M89" s="281">
        <f t="shared" si="36"/>
        <v>0</v>
      </c>
      <c r="N89" s="260" t="e">
        <f t="shared" si="37"/>
        <v>#DIV/0!</v>
      </c>
      <c r="O89" s="260" t="e">
        <f t="shared" si="38"/>
        <v>#DIV/0!</v>
      </c>
      <c r="P89" s="260" t="e">
        <f t="shared" si="38"/>
        <v>#DIV/0!</v>
      </c>
      <c r="Q89" s="260" t="e">
        <f t="shared" si="38"/>
        <v>#DIV/0!</v>
      </c>
      <c r="R89" s="260" t="e">
        <f t="shared" si="38"/>
        <v>#DIV/0!</v>
      </c>
      <c r="S89" s="212"/>
    </row>
    <row r="90" spans="1:19" hidden="1">
      <c r="A90" s="151" t="s">
        <v>492</v>
      </c>
      <c r="B90" s="329" t="s">
        <v>71</v>
      </c>
      <c r="C90" s="156"/>
      <c r="D90" s="217"/>
      <c r="E90" s="217"/>
      <c r="F90" s="217"/>
      <c r="G90" s="217"/>
      <c r="H90" s="217"/>
      <c r="I90" s="217"/>
      <c r="J90" s="217"/>
      <c r="K90" s="217"/>
      <c r="L90" s="217"/>
      <c r="M90" s="281">
        <f t="shared" si="36"/>
        <v>0</v>
      </c>
      <c r="N90" s="260" t="e">
        <f t="shared" si="37"/>
        <v>#DIV/0!</v>
      </c>
      <c r="O90" s="260" t="e">
        <f t="shared" si="38"/>
        <v>#DIV/0!</v>
      </c>
      <c r="P90" s="260" t="e">
        <f t="shared" si="38"/>
        <v>#DIV/0!</v>
      </c>
      <c r="Q90" s="260" t="e">
        <f t="shared" si="38"/>
        <v>#DIV/0!</v>
      </c>
      <c r="R90" s="260" t="e">
        <f t="shared" si="38"/>
        <v>#DIV/0!</v>
      </c>
      <c r="S90" s="212"/>
    </row>
    <row r="91" spans="1:19" hidden="1">
      <c r="A91" s="151" t="s">
        <v>337</v>
      </c>
      <c r="B91" s="4" t="s">
        <v>81</v>
      </c>
      <c r="C91" s="156"/>
      <c r="D91" s="276">
        <f t="shared" ref="D91:L91" si="46">D92*D93</f>
        <v>0</v>
      </c>
      <c r="E91" s="276">
        <f t="shared" si="46"/>
        <v>0</v>
      </c>
      <c r="F91" s="276">
        <f t="shared" si="46"/>
        <v>0</v>
      </c>
      <c r="G91" s="276">
        <f t="shared" si="46"/>
        <v>0</v>
      </c>
      <c r="H91" s="276">
        <f t="shared" si="46"/>
        <v>0</v>
      </c>
      <c r="I91" s="276">
        <f t="shared" si="46"/>
        <v>0</v>
      </c>
      <c r="J91" s="276">
        <f t="shared" si="46"/>
        <v>0</v>
      </c>
      <c r="K91" s="276">
        <f t="shared" si="46"/>
        <v>0</v>
      </c>
      <c r="L91" s="276">
        <f t="shared" si="46"/>
        <v>0</v>
      </c>
      <c r="M91" s="281">
        <f t="shared" si="36"/>
        <v>0</v>
      </c>
      <c r="N91" s="260" t="e">
        <f t="shared" si="37"/>
        <v>#DIV/0!</v>
      </c>
      <c r="O91" s="260" t="e">
        <f t="shared" si="38"/>
        <v>#DIV/0!</v>
      </c>
      <c r="P91" s="260" t="e">
        <f t="shared" si="38"/>
        <v>#DIV/0!</v>
      </c>
      <c r="Q91" s="260" t="e">
        <f t="shared" si="38"/>
        <v>#DIV/0!</v>
      </c>
      <c r="R91" s="260" t="e">
        <f t="shared" si="38"/>
        <v>#DIV/0!</v>
      </c>
      <c r="S91" s="212"/>
    </row>
    <row r="92" spans="1:19" hidden="1">
      <c r="A92" s="151" t="s">
        <v>493</v>
      </c>
      <c r="B92" s="329" t="s">
        <v>69</v>
      </c>
      <c r="C92" s="156"/>
      <c r="D92" s="217"/>
      <c r="E92" s="217"/>
      <c r="F92" s="217"/>
      <c r="G92" s="217"/>
      <c r="H92" s="217"/>
      <c r="I92" s="217"/>
      <c r="J92" s="217"/>
      <c r="K92" s="217"/>
      <c r="L92" s="217"/>
      <c r="M92" s="281">
        <f t="shared" si="36"/>
        <v>0</v>
      </c>
      <c r="N92" s="260" t="e">
        <f t="shared" si="37"/>
        <v>#DIV/0!</v>
      </c>
      <c r="O92" s="260" t="e">
        <f t="shared" si="38"/>
        <v>#DIV/0!</v>
      </c>
      <c r="P92" s="260" t="e">
        <f t="shared" si="38"/>
        <v>#DIV/0!</v>
      </c>
      <c r="Q92" s="260" t="e">
        <f t="shared" si="38"/>
        <v>#DIV/0!</v>
      </c>
      <c r="R92" s="260" t="e">
        <f t="shared" si="38"/>
        <v>#DIV/0!</v>
      </c>
      <c r="S92" s="212"/>
    </row>
    <row r="93" spans="1:19" hidden="1">
      <c r="A93" s="151" t="s">
        <v>494</v>
      </c>
      <c r="B93" s="329" t="s">
        <v>71</v>
      </c>
      <c r="C93" s="156"/>
      <c r="D93" s="217"/>
      <c r="E93" s="217"/>
      <c r="F93" s="217"/>
      <c r="G93" s="217"/>
      <c r="H93" s="217"/>
      <c r="I93" s="217"/>
      <c r="J93" s="217"/>
      <c r="K93" s="217"/>
      <c r="L93" s="217"/>
      <c r="M93" s="281">
        <f t="shared" si="36"/>
        <v>0</v>
      </c>
      <c r="N93" s="260" t="e">
        <f t="shared" si="37"/>
        <v>#DIV/0!</v>
      </c>
      <c r="O93" s="260" t="e">
        <f t="shared" si="38"/>
        <v>#DIV/0!</v>
      </c>
      <c r="P93" s="260" t="e">
        <f t="shared" si="38"/>
        <v>#DIV/0!</v>
      </c>
      <c r="Q93" s="260" t="e">
        <f t="shared" si="38"/>
        <v>#DIV/0!</v>
      </c>
      <c r="R93" s="260" t="e">
        <f t="shared" si="38"/>
        <v>#DIV/0!</v>
      </c>
      <c r="S93" s="212"/>
    </row>
    <row r="94" spans="1:19" hidden="1">
      <c r="A94" s="151" t="s">
        <v>332</v>
      </c>
      <c r="B94" s="150" t="s">
        <v>495</v>
      </c>
      <c r="C94" s="156"/>
      <c r="D94" s="276">
        <f t="shared" ref="D94:L94" si="47">D95*D96</f>
        <v>0</v>
      </c>
      <c r="E94" s="276">
        <f t="shared" si="47"/>
        <v>0</v>
      </c>
      <c r="F94" s="276">
        <f t="shared" si="47"/>
        <v>0</v>
      </c>
      <c r="G94" s="276">
        <f t="shared" si="47"/>
        <v>0</v>
      </c>
      <c r="H94" s="276">
        <f t="shared" si="47"/>
        <v>0</v>
      </c>
      <c r="I94" s="276">
        <f t="shared" si="47"/>
        <v>0</v>
      </c>
      <c r="J94" s="276">
        <f t="shared" si="47"/>
        <v>0</v>
      </c>
      <c r="K94" s="276">
        <f t="shared" si="47"/>
        <v>0</v>
      </c>
      <c r="L94" s="276">
        <f t="shared" si="47"/>
        <v>0</v>
      </c>
      <c r="M94" s="281">
        <f t="shared" si="36"/>
        <v>0</v>
      </c>
      <c r="N94" s="260" t="e">
        <f t="shared" si="37"/>
        <v>#DIV/0!</v>
      </c>
      <c r="O94" s="260" t="e">
        <f t="shared" si="38"/>
        <v>#DIV/0!</v>
      </c>
      <c r="P94" s="260" t="e">
        <f t="shared" si="38"/>
        <v>#DIV/0!</v>
      </c>
      <c r="Q94" s="260" t="e">
        <f t="shared" si="38"/>
        <v>#DIV/0!</v>
      </c>
      <c r="R94" s="260" t="e">
        <f t="shared" si="38"/>
        <v>#DIV/0!</v>
      </c>
      <c r="S94" s="212"/>
    </row>
    <row r="95" spans="1:19" hidden="1">
      <c r="A95" s="151" t="s">
        <v>496</v>
      </c>
      <c r="B95" s="161" t="s">
        <v>152</v>
      </c>
      <c r="C95" s="156"/>
      <c r="D95" s="217"/>
      <c r="E95" s="217"/>
      <c r="F95" s="217"/>
      <c r="G95" s="217"/>
      <c r="H95" s="217"/>
      <c r="I95" s="217"/>
      <c r="J95" s="217"/>
      <c r="K95" s="217"/>
      <c r="L95" s="217"/>
      <c r="M95" s="281">
        <f t="shared" si="36"/>
        <v>0</v>
      </c>
      <c r="N95" s="260" t="e">
        <f t="shared" si="37"/>
        <v>#DIV/0!</v>
      </c>
      <c r="O95" s="260" t="e">
        <f t="shared" si="38"/>
        <v>#DIV/0!</v>
      </c>
      <c r="P95" s="260" t="e">
        <f t="shared" si="38"/>
        <v>#DIV/0!</v>
      </c>
      <c r="Q95" s="260" t="e">
        <f t="shared" si="38"/>
        <v>#DIV/0!</v>
      </c>
      <c r="R95" s="260" t="e">
        <f t="shared" si="38"/>
        <v>#DIV/0!</v>
      </c>
      <c r="S95" s="212"/>
    </row>
    <row r="96" spans="1:19" hidden="1">
      <c r="A96" s="151" t="s">
        <v>338</v>
      </c>
      <c r="B96" s="161" t="s">
        <v>497</v>
      </c>
      <c r="C96" s="156"/>
      <c r="D96" s="217"/>
      <c r="E96" s="217"/>
      <c r="F96" s="217"/>
      <c r="G96" s="217"/>
      <c r="H96" s="217"/>
      <c r="I96" s="217"/>
      <c r="J96" s="217"/>
      <c r="K96" s="217"/>
      <c r="L96" s="217"/>
      <c r="M96" s="281">
        <f t="shared" si="36"/>
        <v>0</v>
      </c>
      <c r="N96" s="260" t="e">
        <f t="shared" si="37"/>
        <v>#DIV/0!</v>
      </c>
      <c r="O96" s="260" t="e">
        <f t="shared" si="38"/>
        <v>#DIV/0!</v>
      </c>
      <c r="P96" s="260" t="e">
        <f t="shared" si="38"/>
        <v>#DIV/0!</v>
      </c>
      <c r="Q96" s="260" t="e">
        <f t="shared" si="38"/>
        <v>#DIV/0!</v>
      </c>
      <c r="R96" s="260" t="e">
        <f t="shared" si="38"/>
        <v>#DIV/0!</v>
      </c>
      <c r="S96" s="212"/>
    </row>
    <row r="97" spans="1:19">
      <c r="A97" s="151" t="s">
        <v>333</v>
      </c>
      <c r="B97" s="150" t="s">
        <v>498</v>
      </c>
      <c r="C97" s="156"/>
      <c r="D97" s="276">
        <f t="shared" ref="D97:L97" si="48">D98*D99</f>
        <v>0</v>
      </c>
      <c r="E97" s="276">
        <f t="shared" si="48"/>
        <v>0</v>
      </c>
      <c r="F97" s="276">
        <f t="shared" si="48"/>
        <v>0</v>
      </c>
      <c r="G97" s="276">
        <f t="shared" si="48"/>
        <v>0</v>
      </c>
      <c r="H97" s="276" t="e">
        <f>H98*H99</f>
        <v>#REF!</v>
      </c>
      <c r="I97" s="276">
        <f t="shared" si="48"/>
        <v>0</v>
      </c>
      <c r="J97" s="276">
        <f t="shared" si="48"/>
        <v>0</v>
      </c>
      <c r="K97" s="276">
        <f t="shared" si="48"/>
        <v>0</v>
      </c>
      <c r="L97" s="276">
        <f t="shared" si="48"/>
        <v>0</v>
      </c>
      <c r="M97" s="281">
        <f t="shared" si="36"/>
        <v>0</v>
      </c>
      <c r="N97" s="260" t="e">
        <f t="shared" si="37"/>
        <v>#REF!</v>
      </c>
      <c r="O97" s="260" t="e">
        <f t="shared" si="38"/>
        <v>#REF!</v>
      </c>
      <c r="P97" s="260" t="e">
        <f t="shared" si="38"/>
        <v>#DIV/0!</v>
      </c>
      <c r="Q97" s="260" t="e">
        <f t="shared" si="38"/>
        <v>#DIV/0!</v>
      </c>
      <c r="R97" s="260" t="e">
        <f t="shared" si="38"/>
        <v>#DIV/0!</v>
      </c>
      <c r="S97" s="212"/>
    </row>
    <row r="98" spans="1:19">
      <c r="A98" s="151" t="s">
        <v>499</v>
      </c>
      <c r="B98" s="161" t="s">
        <v>500</v>
      </c>
      <c r="C98" s="156"/>
      <c r="D98" s="217"/>
      <c r="E98" s="217"/>
      <c r="F98" s="217"/>
      <c r="G98" s="217"/>
      <c r="H98" s="417" t="e">
        <f>#REF!</f>
        <v>#REF!</v>
      </c>
      <c r="I98" s="217"/>
      <c r="J98" s="217"/>
      <c r="K98" s="217"/>
      <c r="L98" s="217"/>
      <c r="M98" s="281">
        <f t="shared" si="36"/>
        <v>0</v>
      </c>
      <c r="N98" s="260" t="e">
        <f t="shared" si="37"/>
        <v>#REF!</v>
      </c>
      <c r="O98" s="260" t="e">
        <f t="shared" si="38"/>
        <v>#REF!</v>
      </c>
      <c r="P98" s="260" t="e">
        <f t="shared" si="38"/>
        <v>#DIV/0!</v>
      </c>
      <c r="Q98" s="260" t="e">
        <f t="shared" si="38"/>
        <v>#DIV/0!</v>
      </c>
      <c r="R98" s="260" t="e">
        <f t="shared" si="38"/>
        <v>#DIV/0!</v>
      </c>
      <c r="S98" s="212"/>
    </row>
    <row r="99" spans="1:19">
      <c r="A99" s="151" t="s">
        <v>339</v>
      </c>
      <c r="B99" s="161" t="s">
        <v>501</v>
      </c>
      <c r="C99" s="156"/>
      <c r="D99" s="217"/>
      <c r="E99" s="217"/>
      <c r="F99" s="217"/>
      <c r="G99" s="217"/>
      <c r="H99" s="217" t="e">
        <f>'Баланс ВС'!I7</f>
        <v>#REF!</v>
      </c>
      <c r="I99" s="217"/>
      <c r="J99" s="217"/>
      <c r="K99" s="217"/>
      <c r="L99" s="217"/>
      <c r="M99" s="281">
        <f t="shared" si="36"/>
        <v>0</v>
      </c>
      <c r="N99" s="260" t="e">
        <f t="shared" si="37"/>
        <v>#REF!</v>
      </c>
      <c r="O99" s="260" t="e">
        <f t="shared" si="38"/>
        <v>#REF!</v>
      </c>
      <c r="P99" s="260" t="e">
        <f t="shared" si="38"/>
        <v>#DIV/0!</v>
      </c>
      <c r="Q99" s="260" t="e">
        <f t="shared" si="38"/>
        <v>#DIV/0!</v>
      </c>
      <c r="R99" s="260" t="e">
        <f t="shared" si="38"/>
        <v>#DIV/0!</v>
      </c>
      <c r="S99" s="212"/>
    </row>
    <row r="100" spans="1:19" hidden="1">
      <c r="A100" s="151" t="s">
        <v>502</v>
      </c>
      <c r="B100" s="150" t="s">
        <v>503</v>
      </c>
      <c r="C100" s="156"/>
      <c r="D100" s="217"/>
      <c r="E100" s="217"/>
      <c r="F100" s="217"/>
      <c r="G100" s="217"/>
      <c r="H100" s="217"/>
      <c r="I100" s="217"/>
      <c r="J100" s="217"/>
      <c r="K100" s="217"/>
      <c r="L100" s="217"/>
      <c r="M100" s="281">
        <f t="shared" si="36"/>
        <v>0</v>
      </c>
      <c r="N100" s="260" t="e">
        <f t="shared" si="37"/>
        <v>#DIV/0!</v>
      </c>
      <c r="O100" s="260" t="e">
        <f t="shared" si="38"/>
        <v>#DIV/0!</v>
      </c>
      <c r="P100" s="260" t="e">
        <f t="shared" si="38"/>
        <v>#DIV/0!</v>
      </c>
      <c r="Q100" s="260" t="e">
        <f t="shared" si="38"/>
        <v>#DIV/0!</v>
      </c>
      <c r="R100" s="260" t="e">
        <f t="shared" si="38"/>
        <v>#DIV/0!</v>
      </c>
      <c r="S100" s="212"/>
    </row>
    <row r="101" spans="1:19">
      <c r="A101" s="151"/>
      <c r="B101" s="169" t="s">
        <v>504</v>
      </c>
      <c r="C101" s="156"/>
      <c r="D101" s="276" t="e">
        <f t="shared" ref="D101:H101" si="49">D10+D56+D80</f>
        <v>#DIV/0!</v>
      </c>
      <c r="E101" s="276">
        <f t="shared" si="49"/>
        <v>0</v>
      </c>
      <c r="F101" s="276" t="e">
        <f t="shared" si="49"/>
        <v>#DIV/0!</v>
      </c>
      <c r="G101" s="276">
        <f t="shared" si="49"/>
        <v>0</v>
      </c>
      <c r="H101" s="276" t="e">
        <f t="shared" si="49"/>
        <v>#REF!</v>
      </c>
      <c r="I101" s="276" t="e">
        <f>I10+I56+I80</f>
        <v>#DIV/0!</v>
      </c>
      <c r="J101" s="276" t="e">
        <f t="shared" ref="J101:L101" si="50">J10+J56+J80</f>
        <v>#DIV/0!</v>
      </c>
      <c r="K101" s="276" t="e">
        <f t="shared" si="50"/>
        <v>#DIV/0!</v>
      </c>
      <c r="L101" s="276" t="e">
        <f t="shared" si="50"/>
        <v>#DIV/0!</v>
      </c>
      <c r="M101" s="281" t="e">
        <f t="shared" si="36"/>
        <v>#DIV/0!</v>
      </c>
      <c r="N101" s="260" t="e">
        <f t="shared" si="37"/>
        <v>#REF!</v>
      </c>
      <c r="O101" s="260" t="e">
        <f t="shared" si="38"/>
        <v>#DIV/0!</v>
      </c>
      <c r="P101" s="260" t="e">
        <f t="shared" si="38"/>
        <v>#DIV/0!</v>
      </c>
      <c r="Q101" s="260" t="e">
        <f t="shared" si="38"/>
        <v>#DIV/0!</v>
      </c>
      <c r="R101" s="260" t="e">
        <f t="shared" si="38"/>
        <v>#DIV/0!</v>
      </c>
      <c r="S101" s="212"/>
    </row>
    <row r="102" spans="1:19">
      <c r="A102" s="151"/>
      <c r="B102" s="167" t="s">
        <v>505</v>
      </c>
      <c r="C102" s="156"/>
      <c r="D102" s="217" t="e">
        <f>D101/'Баланс ВС'!C20</f>
        <v>#DIV/0!</v>
      </c>
      <c r="E102" s="217" t="e">
        <f>E101/'Баланс ВС'!D20</f>
        <v>#DIV/0!</v>
      </c>
      <c r="F102" s="217" t="e">
        <f>F101/'Баланс ВС'!E20</f>
        <v>#DIV/0!</v>
      </c>
      <c r="G102" s="217" t="e">
        <f>G101/'Баланс ВС'!F20</f>
        <v>#DIV/0!</v>
      </c>
      <c r="H102" s="217" t="e">
        <f>H101/'Баланс ВС'!I20</f>
        <v>#REF!</v>
      </c>
      <c r="I102" s="423" t="e">
        <f>I101/'Баланс ВС'!M20</f>
        <v>#DIV/0!</v>
      </c>
      <c r="J102" s="423" t="e">
        <f>J101/'Баланс ВС'!N20</f>
        <v>#DIV/0!</v>
      </c>
      <c r="K102" s="423" t="e">
        <f>K101/'Баланс ВС'!O20</f>
        <v>#DIV/0!</v>
      </c>
      <c r="L102" s="423" t="e">
        <f>L101/'Баланс ВС'!P20</f>
        <v>#DIV/0!</v>
      </c>
      <c r="M102" s="281" t="e">
        <f t="shared" si="36"/>
        <v>#DIV/0!</v>
      </c>
      <c r="N102" s="260" t="e">
        <f t="shared" si="37"/>
        <v>#REF!</v>
      </c>
      <c r="O102" s="260" t="e">
        <f t="shared" si="38"/>
        <v>#DIV/0!</v>
      </c>
      <c r="P102" s="260" t="e">
        <f t="shared" si="38"/>
        <v>#DIV/0!</v>
      </c>
      <c r="Q102" s="260" t="e">
        <f t="shared" si="38"/>
        <v>#DIV/0!</v>
      </c>
      <c r="R102" s="260" t="e">
        <f t="shared" si="38"/>
        <v>#DIV/0!</v>
      </c>
      <c r="S102" s="212"/>
    </row>
    <row r="103" spans="1:19" hidden="1">
      <c r="A103" s="426" t="s">
        <v>319</v>
      </c>
      <c r="B103" s="121" t="s">
        <v>301</v>
      </c>
      <c r="C103" s="426" t="s">
        <v>303</v>
      </c>
      <c r="D103" s="276">
        <f t="shared" ref="D103:L103" si="51">D105+D107</f>
        <v>0</v>
      </c>
      <c r="E103" s="276">
        <f t="shared" si="51"/>
        <v>0</v>
      </c>
      <c r="F103" s="276">
        <f t="shared" si="51"/>
        <v>0</v>
      </c>
      <c r="G103" s="276">
        <f t="shared" si="51"/>
        <v>0</v>
      </c>
      <c r="H103" s="276">
        <f t="shared" si="51"/>
        <v>0</v>
      </c>
      <c r="I103" s="276">
        <f t="shared" si="51"/>
        <v>0</v>
      </c>
      <c r="J103" s="276">
        <f t="shared" si="51"/>
        <v>0</v>
      </c>
      <c r="K103" s="276">
        <f t="shared" si="51"/>
        <v>0</v>
      </c>
      <c r="L103" s="276">
        <f t="shared" si="51"/>
        <v>0</v>
      </c>
      <c r="M103" s="281">
        <f t="shared" si="36"/>
        <v>0</v>
      </c>
      <c r="N103" s="260" t="e">
        <f t="shared" si="37"/>
        <v>#DIV/0!</v>
      </c>
      <c r="O103" s="260" t="e">
        <f t="shared" si="38"/>
        <v>#DIV/0!</v>
      </c>
      <c r="P103" s="260" t="e">
        <f t="shared" si="38"/>
        <v>#DIV/0!</v>
      </c>
      <c r="Q103" s="260" t="e">
        <f t="shared" si="38"/>
        <v>#DIV/0!</v>
      </c>
      <c r="R103" s="260" t="e">
        <f t="shared" si="38"/>
        <v>#DIV/0!</v>
      </c>
      <c r="S103" s="212"/>
    </row>
    <row r="104" spans="1:19" hidden="1">
      <c r="A104" s="156" t="s">
        <v>320</v>
      </c>
      <c r="B104" s="170" t="s">
        <v>506</v>
      </c>
      <c r="C104" s="156" t="s">
        <v>299</v>
      </c>
      <c r="D104" s="217"/>
      <c r="E104" s="217"/>
      <c r="F104" s="217"/>
      <c r="G104" s="217"/>
      <c r="H104" s="217"/>
      <c r="I104" s="217"/>
      <c r="J104" s="217"/>
      <c r="K104" s="217"/>
      <c r="L104" s="217"/>
      <c r="M104" s="281">
        <f t="shared" si="36"/>
        <v>0</v>
      </c>
      <c r="N104" s="260" t="e">
        <f t="shared" si="37"/>
        <v>#DIV/0!</v>
      </c>
      <c r="O104" s="260" t="e">
        <f t="shared" si="38"/>
        <v>#DIV/0!</v>
      </c>
      <c r="P104" s="260" t="e">
        <f t="shared" si="38"/>
        <v>#DIV/0!</v>
      </c>
      <c r="Q104" s="260" t="e">
        <f t="shared" si="38"/>
        <v>#DIV/0!</v>
      </c>
      <c r="R104" s="260" t="e">
        <f t="shared" si="38"/>
        <v>#DIV/0!</v>
      </c>
      <c r="S104" s="212"/>
    </row>
    <row r="105" spans="1:19" hidden="1">
      <c r="A105" s="156" t="s">
        <v>321</v>
      </c>
      <c r="B105" s="170" t="s">
        <v>322</v>
      </c>
      <c r="C105" s="156" t="s">
        <v>299</v>
      </c>
      <c r="D105" s="241"/>
      <c r="E105" s="241"/>
      <c r="F105" s="241"/>
      <c r="G105" s="241"/>
      <c r="H105" s="241"/>
      <c r="I105" s="241"/>
      <c r="J105" s="241"/>
      <c r="K105" s="241"/>
      <c r="L105" s="241"/>
      <c r="M105" s="281">
        <f t="shared" si="36"/>
        <v>0</v>
      </c>
      <c r="N105" s="260" t="e">
        <f t="shared" si="37"/>
        <v>#DIV/0!</v>
      </c>
      <c r="O105" s="260" t="e">
        <f t="shared" si="38"/>
        <v>#DIV/0!</v>
      </c>
      <c r="P105" s="260" t="e">
        <f t="shared" si="38"/>
        <v>#DIV/0!</v>
      </c>
      <c r="Q105" s="260" t="e">
        <f t="shared" si="38"/>
        <v>#DIV/0!</v>
      </c>
      <c r="R105" s="260" t="e">
        <f t="shared" si="38"/>
        <v>#DIV/0!</v>
      </c>
      <c r="S105" s="212"/>
    </row>
    <row r="106" spans="1:19" hidden="1">
      <c r="A106" s="156" t="s">
        <v>507</v>
      </c>
      <c r="B106" s="170" t="s">
        <v>508</v>
      </c>
      <c r="C106" s="156"/>
      <c r="D106" s="241"/>
      <c r="E106" s="241"/>
      <c r="F106" s="241"/>
      <c r="G106" s="241"/>
      <c r="H106" s="241"/>
      <c r="I106" s="241"/>
      <c r="J106" s="241"/>
      <c r="K106" s="241"/>
      <c r="L106" s="241"/>
      <c r="M106" s="281">
        <f t="shared" si="36"/>
        <v>0</v>
      </c>
      <c r="N106" s="260" t="e">
        <f>H106/F106</f>
        <v>#DIV/0!</v>
      </c>
      <c r="O106" s="260" t="e">
        <f t="shared" si="38"/>
        <v>#DIV/0!</v>
      </c>
      <c r="P106" s="260" t="e">
        <f t="shared" si="38"/>
        <v>#DIV/0!</v>
      </c>
      <c r="Q106" s="260" t="e">
        <f t="shared" si="38"/>
        <v>#DIV/0!</v>
      </c>
      <c r="R106" s="260" t="e">
        <f t="shared" si="38"/>
        <v>#DIV/0!</v>
      </c>
      <c r="S106" s="212"/>
    </row>
    <row r="107" spans="1:19" hidden="1">
      <c r="A107" s="156" t="s">
        <v>509</v>
      </c>
      <c r="B107" s="170" t="s">
        <v>510</v>
      </c>
      <c r="C107" s="156"/>
      <c r="D107" s="276">
        <f t="shared" ref="D107:H107" si="52">IF(D106="да",((D10+D56+D80)-D73-D76)*5%,0)</f>
        <v>0</v>
      </c>
      <c r="E107" s="276">
        <f t="shared" si="52"/>
        <v>0</v>
      </c>
      <c r="F107" s="276">
        <f t="shared" si="52"/>
        <v>0</v>
      </c>
      <c r="G107" s="276">
        <f t="shared" si="52"/>
        <v>0</v>
      </c>
      <c r="H107" s="276">
        <f t="shared" si="52"/>
        <v>0</v>
      </c>
      <c r="I107" s="276">
        <f>IF(I106="да",((I10+I56+I80)-I73-I76)*5%,0)</f>
        <v>0</v>
      </c>
      <c r="J107" s="276">
        <f t="shared" ref="J107:L107" si="53">IF(J106="да",((J10+J56+J80)-J73-J76)*5%,0)</f>
        <v>0</v>
      </c>
      <c r="K107" s="276">
        <f t="shared" si="53"/>
        <v>0</v>
      </c>
      <c r="L107" s="276">
        <f t="shared" si="53"/>
        <v>0</v>
      </c>
      <c r="M107" s="281">
        <f t="shared" si="36"/>
        <v>0</v>
      </c>
      <c r="N107" s="260" t="e">
        <f t="shared" si="37"/>
        <v>#DIV/0!</v>
      </c>
      <c r="O107" s="260" t="e">
        <f t="shared" si="38"/>
        <v>#DIV/0!</v>
      </c>
      <c r="P107" s="260" t="e">
        <f t="shared" si="38"/>
        <v>#DIV/0!</v>
      </c>
      <c r="Q107" s="260" t="e">
        <f t="shared" si="38"/>
        <v>#DIV/0!</v>
      </c>
      <c r="R107" s="260" t="e">
        <f t="shared" si="38"/>
        <v>#DIV/0!</v>
      </c>
      <c r="S107" s="212"/>
    </row>
    <row r="108" spans="1:19" hidden="1">
      <c r="A108" s="156" t="s">
        <v>511</v>
      </c>
      <c r="B108" s="170" t="s">
        <v>194</v>
      </c>
      <c r="C108" s="156"/>
      <c r="D108" s="217" t="e">
        <f t="shared" ref="D108:L108" si="54">D101/D103*100</f>
        <v>#DIV/0!</v>
      </c>
      <c r="E108" s="217" t="e">
        <f t="shared" si="54"/>
        <v>#DIV/0!</v>
      </c>
      <c r="F108" s="217" t="e">
        <f t="shared" si="54"/>
        <v>#DIV/0!</v>
      </c>
      <c r="G108" s="217" t="e">
        <f t="shared" si="54"/>
        <v>#DIV/0!</v>
      </c>
      <c r="H108" s="217" t="e">
        <f t="shared" si="54"/>
        <v>#REF!</v>
      </c>
      <c r="I108" s="423" t="e">
        <f t="shared" si="54"/>
        <v>#DIV/0!</v>
      </c>
      <c r="J108" s="423" t="e">
        <f t="shared" si="54"/>
        <v>#DIV/0!</v>
      </c>
      <c r="K108" s="423" t="e">
        <f t="shared" si="54"/>
        <v>#DIV/0!</v>
      </c>
      <c r="L108" s="423" t="e">
        <f t="shared" si="54"/>
        <v>#DIV/0!</v>
      </c>
      <c r="M108" s="281" t="e">
        <f t="shared" si="36"/>
        <v>#DIV/0!</v>
      </c>
      <c r="N108" s="260" t="e">
        <f t="shared" si="37"/>
        <v>#REF!</v>
      </c>
      <c r="O108" s="260" t="e">
        <f t="shared" si="38"/>
        <v>#DIV/0!</v>
      </c>
      <c r="P108" s="260" t="e">
        <f t="shared" si="38"/>
        <v>#DIV/0!</v>
      </c>
      <c r="Q108" s="260" t="e">
        <f t="shared" si="38"/>
        <v>#DIV/0!</v>
      </c>
      <c r="R108" s="260" t="e">
        <f t="shared" si="38"/>
        <v>#DIV/0!</v>
      </c>
      <c r="S108" s="212"/>
    </row>
    <row r="109" spans="1:19" hidden="1">
      <c r="A109" s="426" t="s">
        <v>323</v>
      </c>
      <c r="B109" s="121" t="s">
        <v>512</v>
      </c>
      <c r="C109" s="426" t="s">
        <v>303</v>
      </c>
      <c r="D109" s="241"/>
      <c r="E109" s="241"/>
      <c r="F109" s="241"/>
      <c r="G109" s="241"/>
      <c r="H109" s="241"/>
      <c r="I109" s="241"/>
      <c r="J109" s="241"/>
      <c r="K109" s="241"/>
      <c r="L109" s="241"/>
      <c r="M109" s="281">
        <f t="shared" si="36"/>
        <v>0</v>
      </c>
      <c r="N109" s="260" t="e">
        <f t="shared" si="37"/>
        <v>#DIV/0!</v>
      </c>
      <c r="O109" s="260" t="e">
        <f t="shared" si="38"/>
        <v>#DIV/0!</v>
      </c>
      <c r="P109" s="260" t="e">
        <f t="shared" si="38"/>
        <v>#DIV/0!</v>
      </c>
      <c r="Q109" s="260" t="e">
        <f t="shared" si="38"/>
        <v>#DIV/0!</v>
      </c>
      <c r="R109" s="260" t="e">
        <f t="shared" si="38"/>
        <v>#DIV/0!</v>
      </c>
      <c r="S109" s="212"/>
    </row>
    <row r="110" spans="1:19" hidden="1">
      <c r="A110" s="156" t="s">
        <v>324</v>
      </c>
      <c r="B110" s="152" t="s">
        <v>513</v>
      </c>
      <c r="C110" s="156" t="s">
        <v>303</v>
      </c>
      <c r="D110" s="241"/>
      <c r="E110" s="241"/>
      <c r="F110" s="241"/>
      <c r="G110" s="241"/>
      <c r="H110" s="241"/>
      <c r="I110" s="241"/>
      <c r="J110" s="241"/>
      <c r="K110" s="241"/>
      <c r="L110" s="241"/>
      <c r="M110" s="281">
        <f t="shared" si="36"/>
        <v>0</v>
      </c>
      <c r="N110" s="260" t="e">
        <f t="shared" si="37"/>
        <v>#DIV/0!</v>
      </c>
      <c r="O110" s="260" t="e">
        <f t="shared" si="38"/>
        <v>#DIV/0!</v>
      </c>
      <c r="P110" s="260" t="e">
        <f t="shared" si="38"/>
        <v>#DIV/0!</v>
      </c>
      <c r="Q110" s="260" t="e">
        <f t="shared" si="38"/>
        <v>#DIV/0!</v>
      </c>
      <c r="R110" s="260" t="e">
        <f t="shared" si="38"/>
        <v>#DIV/0!</v>
      </c>
      <c r="S110" s="212"/>
    </row>
    <row r="111" spans="1:19" ht="25.5" hidden="1">
      <c r="A111" s="156" t="s">
        <v>325</v>
      </c>
      <c r="B111" s="152" t="s">
        <v>514</v>
      </c>
      <c r="C111" s="156" t="s">
        <v>303</v>
      </c>
      <c r="D111" s="241"/>
      <c r="E111" s="241"/>
      <c r="F111" s="241"/>
      <c r="G111" s="241"/>
      <c r="H111" s="241"/>
      <c r="I111" s="241"/>
      <c r="J111" s="241"/>
      <c r="K111" s="241"/>
      <c r="L111" s="241"/>
      <c r="M111" s="281">
        <f t="shared" si="36"/>
        <v>0</v>
      </c>
      <c r="N111" s="260" t="e">
        <f t="shared" si="37"/>
        <v>#DIV/0!</v>
      </c>
      <c r="O111" s="260" t="e">
        <f t="shared" si="38"/>
        <v>#DIV/0!</v>
      </c>
      <c r="P111" s="260" t="e">
        <f t="shared" si="38"/>
        <v>#DIV/0!</v>
      </c>
      <c r="Q111" s="260" t="e">
        <f t="shared" si="38"/>
        <v>#DIV/0!</v>
      </c>
      <c r="R111" s="260" t="e">
        <f t="shared" si="38"/>
        <v>#DIV/0!</v>
      </c>
      <c r="S111" s="212"/>
    </row>
    <row r="112" spans="1:19" hidden="1">
      <c r="A112" s="156" t="s">
        <v>326</v>
      </c>
      <c r="B112" s="152" t="s">
        <v>515</v>
      </c>
      <c r="C112" s="156" t="s">
        <v>303</v>
      </c>
      <c r="D112" s="241"/>
      <c r="E112" s="241"/>
      <c r="F112" s="241"/>
      <c r="G112" s="241"/>
      <c r="H112" s="241"/>
      <c r="I112" s="241"/>
      <c r="J112" s="241"/>
      <c r="K112" s="241"/>
      <c r="L112" s="241"/>
      <c r="M112" s="281">
        <f t="shared" si="36"/>
        <v>0</v>
      </c>
      <c r="N112" s="260" t="e">
        <f t="shared" si="37"/>
        <v>#DIV/0!</v>
      </c>
      <c r="O112" s="260" t="e">
        <f t="shared" si="38"/>
        <v>#DIV/0!</v>
      </c>
      <c r="P112" s="260" t="e">
        <f t="shared" si="38"/>
        <v>#DIV/0!</v>
      </c>
      <c r="Q112" s="260" t="e">
        <f t="shared" si="38"/>
        <v>#DIV/0!</v>
      </c>
      <c r="R112" s="260" t="e">
        <f t="shared" si="38"/>
        <v>#DIV/0!</v>
      </c>
      <c r="S112" s="212"/>
    </row>
    <row r="113" spans="1:19" ht="25.5" hidden="1">
      <c r="A113" s="156" t="s">
        <v>516</v>
      </c>
      <c r="B113" s="152" t="s">
        <v>517</v>
      </c>
      <c r="C113" s="156"/>
      <c r="D113" s="241"/>
      <c r="E113" s="241"/>
      <c r="F113" s="241"/>
      <c r="G113" s="241"/>
      <c r="H113" s="241"/>
      <c r="I113" s="241"/>
      <c r="J113" s="241"/>
      <c r="K113" s="241"/>
      <c r="L113" s="241"/>
      <c r="M113" s="281">
        <f t="shared" si="36"/>
        <v>0</v>
      </c>
      <c r="N113" s="260" t="e">
        <f t="shared" si="37"/>
        <v>#DIV/0!</v>
      </c>
      <c r="O113" s="260" t="e">
        <f t="shared" si="38"/>
        <v>#DIV/0!</v>
      </c>
      <c r="P113" s="260" t="e">
        <f t="shared" si="38"/>
        <v>#DIV/0!</v>
      </c>
      <c r="Q113" s="260" t="e">
        <f t="shared" si="38"/>
        <v>#DIV/0!</v>
      </c>
      <c r="R113" s="260" t="e">
        <f t="shared" si="38"/>
        <v>#DIV/0!</v>
      </c>
      <c r="S113" s="212"/>
    </row>
    <row r="114" spans="1:19" hidden="1">
      <c r="A114" s="156" t="s">
        <v>518</v>
      </c>
      <c r="B114" s="152" t="s">
        <v>519</v>
      </c>
      <c r="C114" s="156"/>
      <c r="D114" s="241"/>
      <c r="E114" s="241"/>
      <c r="F114" s="241"/>
      <c r="G114" s="241"/>
      <c r="H114" s="241"/>
      <c r="I114" s="241"/>
      <c r="J114" s="241"/>
      <c r="K114" s="241"/>
      <c r="L114" s="241"/>
      <c r="M114" s="281">
        <f t="shared" si="36"/>
        <v>0</v>
      </c>
      <c r="N114" s="260" t="e">
        <f t="shared" si="37"/>
        <v>#DIV/0!</v>
      </c>
      <c r="O114" s="260" t="e">
        <f t="shared" si="38"/>
        <v>#DIV/0!</v>
      </c>
      <c r="P114" s="260" t="e">
        <f t="shared" si="38"/>
        <v>#DIV/0!</v>
      </c>
      <c r="Q114" s="260" t="e">
        <f t="shared" si="38"/>
        <v>#DIV/0!</v>
      </c>
      <c r="R114" s="260" t="e">
        <f t="shared" si="38"/>
        <v>#DIV/0!</v>
      </c>
      <c r="S114" s="212"/>
    </row>
    <row r="115" spans="1:19" hidden="1">
      <c r="A115" s="156" t="s">
        <v>520</v>
      </c>
      <c r="B115" s="152" t="s">
        <v>521</v>
      </c>
      <c r="C115" s="156"/>
      <c r="D115" s="241"/>
      <c r="E115" s="241"/>
      <c r="F115" s="241"/>
      <c r="G115" s="241"/>
      <c r="H115" s="241"/>
      <c r="I115" s="241"/>
      <c r="J115" s="241"/>
      <c r="K115" s="241"/>
      <c r="L115" s="241"/>
      <c r="M115" s="281">
        <f t="shared" si="36"/>
        <v>0</v>
      </c>
      <c r="N115" s="260" t="e">
        <f t="shared" si="37"/>
        <v>#DIV/0!</v>
      </c>
      <c r="O115" s="260" t="e">
        <f t="shared" si="38"/>
        <v>#DIV/0!</v>
      </c>
      <c r="P115" s="260" t="e">
        <f t="shared" si="38"/>
        <v>#DIV/0!</v>
      </c>
      <c r="Q115" s="260" t="e">
        <f t="shared" si="38"/>
        <v>#DIV/0!</v>
      </c>
      <c r="R115" s="260" t="e">
        <f t="shared" si="38"/>
        <v>#DIV/0!</v>
      </c>
      <c r="S115" s="212"/>
    </row>
    <row r="116" spans="1:19">
      <c r="A116" s="426" t="s">
        <v>327</v>
      </c>
      <c r="B116" s="121" t="s">
        <v>330</v>
      </c>
      <c r="C116" s="426" t="s">
        <v>303</v>
      </c>
      <c r="D116" s="276" t="e">
        <f>D101+D103+D109</f>
        <v>#DIV/0!</v>
      </c>
      <c r="E116" s="276">
        <f>E101+E103+E109</f>
        <v>0</v>
      </c>
      <c r="F116" s="276" t="e">
        <f t="shared" ref="F116:L116" si="55">F101+F103+F109</f>
        <v>#DIV/0!</v>
      </c>
      <c r="G116" s="276">
        <f t="shared" si="55"/>
        <v>0</v>
      </c>
      <c r="H116" s="276" t="e">
        <f t="shared" si="55"/>
        <v>#REF!</v>
      </c>
      <c r="I116" s="276" t="e">
        <f t="shared" si="55"/>
        <v>#DIV/0!</v>
      </c>
      <c r="J116" s="276" t="e">
        <f t="shared" si="55"/>
        <v>#DIV/0!</v>
      </c>
      <c r="K116" s="276" t="e">
        <f t="shared" si="55"/>
        <v>#DIV/0!</v>
      </c>
      <c r="L116" s="276" t="e">
        <f t="shared" si="55"/>
        <v>#DIV/0!</v>
      </c>
      <c r="M116" s="281" t="e">
        <f t="shared" si="36"/>
        <v>#DIV/0!</v>
      </c>
      <c r="N116" s="260" t="e">
        <f t="shared" si="37"/>
        <v>#REF!</v>
      </c>
      <c r="O116" s="260" t="e">
        <f t="shared" si="38"/>
        <v>#DIV/0!</v>
      </c>
      <c r="P116" s="260" t="e">
        <f t="shared" si="38"/>
        <v>#DIV/0!</v>
      </c>
      <c r="Q116" s="260" t="e">
        <f t="shared" si="38"/>
        <v>#DIV/0!</v>
      </c>
      <c r="R116" s="260" t="e">
        <f t="shared" si="38"/>
        <v>#DIV/0!</v>
      </c>
      <c r="S116" s="212"/>
    </row>
    <row r="117" spans="1:19" ht="38.25" hidden="1">
      <c r="A117" s="426" t="s">
        <v>328</v>
      </c>
      <c r="B117" s="147" t="s">
        <v>196</v>
      </c>
      <c r="C117" s="426"/>
      <c r="D117" s="241"/>
      <c r="E117" s="241"/>
      <c r="F117" s="241"/>
      <c r="G117" s="241"/>
      <c r="H117" s="241"/>
      <c r="I117" s="241"/>
      <c r="J117" s="241"/>
      <c r="K117" s="241"/>
      <c r="L117" s="241"/>
      <c r="M117" s="281">
        <f t="shared" si="36"/>
        <v>0</v>
      </c>
      <c r="N117" s="260" t="e">
        <f t="shared" si="37"/>
        <v>#DIV/0!</v>
      </c>
      <c r="O117" s="260" t="e">
        <f t="shared" si="38"/>
        <v>#DIV/0!</v>
      </c>
      <c r="P117" s="260" t="e">
        <f t="shared" si="38"/>
        <v>#DIV/0!</v>
      </c>
      <c r="Q117" s="260" t="e">
        <f t="shared" si="38"/>
        <v>#DIV/0!</v>
      </c>
      <c r="R117" s="260" t="e">
        <f t="shared" si="38"/>
        <v>#DIV/0!</v>
      </c>
      <c r="S117" s="212"/>
    </row>
    <row r="118" spans="1:19">
      <c r="A118" s="426" t="s">
        <v>329</v>
      </c>
      <c r="B118" s="125" t="s">
        <v>198</v>
      </c>
      <c r="C118" s="426" t="s">
        <v>303</v>
      </c>
      <c r="D118" s="276" t="e">
        <f t="shared" ref="D118:L118" si="56">D116+D117</f>
        <v>#DIV/0!</v>
      </c>
      <c r="E118" s="276">
        <f t="shared" si="56"/>
        <v>0</v>
      </c>
      <c r="F118" s="276" t="e">
        <f t="shared" si="56"/>
        <v>#DIV/0!</v>
      </c>
      <c r="G118" s="276">
        <f t="shared" si="56"/>
        <v>0</v>
      </c>
      <c r="H118" s="276" t="e">
        <f t="shared" si="56"/>
        <v>#REF!</v>
      </c>
      <c r="I118" s="276" t="e">
        <f t="shared" si="56"/>
        <v>#DIV/0!</v>
      </c>
      <c r="J118" s="276" t="e">
        <f t="shared" si="56"/>
        <v>#DIV/0!</v>
      </c>
      <c r="K118" s="276" t="e">
        <f t="shared" si="56"/>
        <v>#DIV/0!</v>
      </c>
      <c r="L118" s="276" t="e">
        <f t="shared" si="56"/>
        <v>#DIV/0!</v>
      </c>
      <c r="M118" s="281" t="e">
        <f t="shared" si="36"/>
        <v>#DIV/0!</v>
      </c>
      <c r="N118" s="260" t="e">
        <f t="shared" si="37"/>
        <v>#REF!</v>
      </c>
      <c r="O118" s="260" t="e">
        <f t="shared" si="38"/>
        <v>#DIV/0!</v>
      </c>
      <c r="P118" s="260" t="e">
        <f t="shared" si="38"/>
        <v>#DIV/0!</v>
      </c>
      <c r="Q118" s="260" t="e">
        <f t="shared" si="38"/>
        <v>#DIV/0!</v>
      </c>
      <c r="R118" s="260" t="e">
        <f t="shared" si="38"/>
        <v>#DIV/0!</v>
      </c>
      <c r="S118" s="212"/>
    </row>
    <row r="119" spans="1:19" s="220" customFormat="1">
      <c r="A119" s="212"/>
      <c r="B119" s="390" t="s">
        <v>980</v>
      </c>
      <c r="C119" s="212"/>
      <c r="D119" s="205" t="e">
        <f>D118/'Тариф ВС'!C7</f>
        <v>#DIV/0!</v>
      </c>
      <c r="E119" s="205" t="e">
        <f>E118/'Баланс ВС'!D20</f>
        <v>#DIV/0!</v>
      </c>
      <c r="F119" s="205" t="e">
        <f>F118/'Тариф ВС'!D7</f>
        <v>#DIV/0!</v>
      </c>
      <c r="G119" s="205" t="e">
        <f>G118/'Баланс ВС'!F20</f>
        <v>#DIV/0!</v>
      </c>
      <c r="H119" s="443" t="e">
        <f>H118/('Тариф ВС'!E7+'Тариф ВС'!F7)</f>
        <v>#REF!</v>
      </c>
      <c r="I119" s="205" t="e">
        <f>I118/('Тариф ВС'!G7+'Тариф ВС'!H7)</f>
        <v>#DIV/0!</v>
      </c>
      <c r="J119" s="205" t="e">
        <f>J118/('Тариф ВС'!I7+'Тариф ВС'!J7)</f>
        <v>#DIV/0!</v>
      </c>
      <c r="K119" s="205" t="e">
        <f>K118/('Тариф ВС'!K7+'Тариф ВС'!L7)</f>
        <v>#DIV/0!</v>
      </c>
      <c r="L119" s="205" t="e">
        <f>L118/('Тариф ВС'!M7+'Тариф ВС'!N7)</f>
        <v>#DIV/0!</v>
      </c>
      <c r="M119" s="281" t="e">
        <f t="shared" si="36"/>
        <v>#DIV/0!</v>
      </c>
      <c r="N119" s="260" t="e">
        <f t="shared" si="37"/>
        <v>#REF!</v>
      </c>
      <c r="O119" s="260" t="e">
        <f t="shared" ref="O119:R119" si="57">I119/H119</f>
        <v>#DIV/0!</v>
      </c>
      <c r="P119" s="260" t="e">
        <f t="shared" si="57"/>
        <v>#DIV/0!</v>
      </c>
      <c r="Q119" s="260" t="e">
        <f t="shared" si="57"/>
        <v>#DIV/0!</v>
      </c>
      <c r="R119" s="260" t="e">
        <f t="shared" si="57"/>
        <v>#DIV/0!</v>
      </c>
      <c r="S119" s="212"/>
    </row>
    <row r="120" spans="1:19" s="220" customFormat="1">
      <c r="B120" s="240"/>
    </row>
    <row r="121" spans="1:19" s="220" customFormat="1">
      <c r="B121" s="240"/>
    </row>
    <row r="122" spans="1:19" s="220" customFormat="1">
      <c r="B122" s="240"/>
    </row>
    <row r="123" spans="1:19" s="220" customFormat="1">
      <c r="B123" s="240"/>
    </row>
    <row r="124" spans="1:19" s="220" customFormat="1">
      <c r="B124" s="240"/>
    </row>
    <row r="125" spans="1:19" s="220" customFormat="1">
      <c r="B125" s="240"/>
    </row>
    <row r="126" spans="1:19" s="220" customFormat="1">
      <c r="B126" s="240"/>
    </row>
    <row r="127" spans="1:19" s="220" customFormat="1">
      <c r="B127" s="240"/>
    </row>
    <row r="128" spans="1:19" s="220" customFormat="1">
      <c r="B128" s="240"/>
    </row>
    <row r="129" spans="1:19" s="220" customFormat="1">
      <c r="B129" s="240"/>
    </row>
    <row r="130" spans="1:19" s="220" customFormat="1">
      <c r="B130" s="240"/>
    </row>
    <row r="131" spans="1:19" s="220" customFormat="1">
      <c r="B131" s="240"/>
    </row>
    <row r="132" spans="1:19" s="220" customFormat="1">
      <c r="B132" s="240"/>
    </row>
    <row r="133" spans="1:19" s="220" customFormat="1">
      <c r="B133" s="240"/>
    </row>
    <row r="134" spans="1:19" s="220" customFormat="1">
      <c r="B134" s="240"/>
    </row>
    <row r="135" spans="1:19" s="220" customFormat="1">
      <c r="B135" s="240"/>
    </row>
    <row r="136" spans="1:19" s="220" customFormat="1">
      <c r="B136" s="240"/>
    </row>
    <row r="137" spans="1:19" s="220" customFormat="1">
      <c r="B137" s="240"/>
    </row>
    <row r="138" spans="1:19" s="220" customFormat="1">
      <c r="B138" s="240"/>
    </row>
    <row r="139" spans="1:19">
      <c r="A139" s="220"/>
      <c r="B139" s="24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</row>
    <row r="140" spans="1:19">
      <c r="A140" s="220"/>
      <c r="B140" s="24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</row>
    <row r="141" spans="1:19">
      <c r="A141" s="220"/>
      <c r="B141" s="24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</row>
    <row r="142" spans="1:19">
      <c r="A142" s="220"/>
      <c r="B142" s="24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</row>
    <row r="143" spans="1:19">
      <c r="A143" s="220"/>
      <c r="B143" s="24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</row>
    <row r="144" spans="1:19">
      <c r="A144" s="220"/>
      <c r="B144" s="24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</row>
    <row r="145" spans="1:19">
      <c r="A145" s="220"/>
      <c r="B145" s="24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</row>
    <row r="146" spans="1:19">
      <c r="A146" s="220"/>
      <c r="B146" s="24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</row>
    <row r="147" spans="1:19">
      <c r="A147" s="220"/>
      <c r="B147" s="24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</row>
    <row r="148" spans="1:19">
      <c r="A148" s="220"/>
      <c r="B148" s="24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</row>
    <row r="149" spans="1:19">
      <c r="A149" s="220"/>
      <c r="B149" s="24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</row>
    <row r="150" spans="1:19">
      <c r="A150" s="220"/>
      <c r="B150" s="24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</row>
    <row r="151" spans="1:19">
      <c r="A151" s="220"/>
      <c r="B151" s="24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</row>
    <row r="152" spans="1:19">
      <c r="A152" s="220"/>
      <c r="B152" s="24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</row>
  </sheetData>
  <sheetProtection formatCells="0" formatColumns="0" formatRows="0" insertHyperlinks="0" sort="0" autoFilter="0" pivotTables="0"/>
  <mergeCells count="19">
    <mergeCell ref="L5:L7"/>
    <mergeCell ref="A1:B1"/>
    <mergeCell ref="A2:S2"/>
    <mergeCell ref="A3:S3"/>
    <mergeCell ref="A4:C4"/>
    <mergeCell ref="A5:A7"/>
    <mergeCell ref="B5:B7"/>
    <mergeCell ref="C5:C7"/>
    <mergeCell ref="D5:D7"/>
    <mergeCell ref="E5:E7"/>
    <mergeCell ref="F5:F7"/>
    <mergeCell ref="M5:M7"/>
    <mergeCell ref="N5:R6"/>
    <mergeCell ref="S5:S7"/>
    <mergeCell ref="G5:G7"/>
    <mergeCell ref="H5:H7"/>
    <mergeCell ref="I5:I7"/>
    <mergeCell ref="J5:J7"/>
    <mergeCell ref="K5:K7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  <rowBreaks count="1" manualBreakCount="1">
    <brk id="51" max="19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0"/>
  <sheetViews>
    <sheetView workbookViewId="0">
      <pane xSplit="2" ySplit="5" topLeftCell="E9" activePane="bottomRight" state="frozen"/>
      <selection activeCell="B4" sqref="B4"/>
      <selection pane="topRight" activeCell="B4" sqref="B4"/>
      <selection pane="bottomLeft" activeCell="B4" sqref="B4"/>
      <selection pane="bottomRight" activeCell="B4" sqref="B4:B5"/>
    </sheetView>
  </sheetViews>
  <sheetFormatPr defaultRowHeight="12.75"/>
  <cols>
    <col min="1" max="1" width="6.7109375" style="118" customWidth="1"/>
    <col min="2" max="2" width="40.28515625" style="118" customWidth="1"/>
    <col min="3" max="4" width="11.7109375" style="118" hidden="1" customWidth="1"/>
    <col min="5" max="6" width="11.7109375" style="118" customWidth="1"/>
    <col min="7" max="24" width="11.7109375" style="118" hidden="1" customWidth="1"/>
    <col min="25" max="25" width="30.42578125" style="118" customWidth="1"/>
    <col min="26" max="16384" width="9.140625" style="118"/>
  </cols>
  <sheetData>
    <row r="1" spans="1:25" s="236" customFormat="1"/>
    <row r="2" spans="1:25" s="236" customFormat="1">
      <c r="A2" s="681" t="e">
        <f>#REF!</f>
        <v>#REF!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</row>
    <row r="3" spans="1:25" s="236" customFormat="1" ht="15" customHeight="1">
      <c r="A3" s="708" t="s">
        <v>987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</row>
    <row r="4" spans="1:25" ht="27" customHeight="1">
      <c r="A4" s="709" t="s">
        <v>0</v>
      </c>
      <c r="B4" s="709" t="s">
        <v>1</v>
      </c>
      <c r="C4" s="692" t="s">
        <v>750</v>
      </c>
      <c r="D4" s="692" t="s">
        <v>988</v>
      </c>
      <c r="E4" s="615" t="s">
        <v>742</v>
      </c>
      <c r="F4" s="691"/>
      <c r="G4" s="615" t="s">
        <v>743</v>
      </c>
      <c r="H4" s="691"/>
      <c r="I4" s="615" t="s">
        <v>744</v>
      </c>
      <c r="J4" s="691"/>
      <c r="K4" s="615" t="s">
        <v>746</v>
      </c>
      <c r="L4" s="691"/>
      <c r="M4" s="615" t="s">
        <v>747</v>
      </c>
      <c r="N4" s="691"/>
      <c r="O4" s="684" t="s">
        <v>752</v>
      </c>
      <c r="P4" s="684"/>
      <c r="Q4" s="684" t="s">
        <v>756</v>
      </c>
      <c r="R4" s="684"/>
      <c r="S4" s="684" t="s">
        <v>760</v>
      </c>
      <c r="T4" s="684"/>
      <c r="U4" s="684" t="s">
        <v>764</v>
      </c>
      <c r="V4" s="684"/>
      <c r="W4" s="684" t="s">
        <v>768</v>
      </c>
      <c r="X4" s="684"/>
      <c r="Y4" s="707" t="s">
        <v>7</v>
      </c>
    </row>
    <row r="5" spans="1:25" ht="25.5">
      <c r="A5" s="710"/>
      <c r="B5" s="710"/>
      <c r="C5" s="692"/>
      <c r="D5" s="692"/>
      <c r="E5" s="430" t="s">
        <v>206</v>
      </c>
      <c r="F5" s="430" t="s">
        <v>207</v>
      </c>
      <c r="G5" s="430" t="s">
        <v>206</v>
      </c>
      <c r="H5" s="430" t="s">
        <v>207</v>
      </c>
      <c r="I5" s="430" t="s">
        <v>206</v>
      </c>
      <c r="J5" s="430" t="s">
        <v>207</v>
      </c>
      <c r="K5" s="430" t="s">
        <v>206</v>
      </c>
      <c r="L5" s="430" t="s">
        <v>207</v>
      </c>
      <c r="M5" s="430" t="s">
        <v>206</v>
      </c>
      <c r="N5" s="430" t="s">
        <v>207</v>
      </c>
      <c r="O5" s="430" t="s">
        <v>753</v>
      </c>
      <c r="P5" s="430" t="s">
        <v>754</v>
      </c>
      <c r="Q5" s="430" t="s">
        <v>757</v>
      </c>
      <c r="R5" s="430" t="s">
        <v>758</v>
      </c>
      <c r="S5" s="430" t="s">
        <v>761</v>
      </c>
      <c r="T5" s="430" t="s">
        <v>762</v>
      </c>
      <c r="U5" s="430" t="s">
        <v>765</v>
      </c>
      <c r="V5" s="430" t="s">
        <v>766</v>
      </c>
      <c r="W5" s="430" t="s">
        <v>769</v>
      </c>
      <c r="X5" s="430" t="s">
        <v>770</v>
      </c>
      <c r="Y5" s="707"/>
    </row>
    <row r="6" spans="1:25" ht="13.5">
      <c r="A6" s="188" t="s">
        <v>10</v>
      </c>
      <c r="B6" s="189" t="s">
        <v>210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204"/>
    </row>
    <row r="7" spans="1:25" ht="15.75">
      <c r="A7" s="191">
        <v>1</v>
      </c>
      <c r="B7" s="192" t="s">
        <v>594</v>
      </c>
      <c r="C7" s="193">
        <f>SUM(C8:C11)</f>
        <v>0</v>
      </c>
      <c r="D7" s="193">
        <f>SUM(D8:D11)</f>
        <v>0</v>
      </c>
      <c r="E7" s="193" t="e">
        <f>SUM(E8:E11)</f>
        <v>#REF!</v>
      </c>
      <c r="F7" s="193" t="e">
        <f>SUM(F8:F11)</f>
        <v>#REF!</v>
      </c>
      <c r="G7" s="193">
        <f t="shared" ref="G7:N7" si="0">SUM(G8:G11)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>SUM(K8:K11)</f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258" t="e">
        <f>E7/D7</f>
        <v>#REF!</v>
      </c>
      <c r="P7" s="259" t="e">
        <f>F7/D7</f>
        <v>#REF!</v>
      </c>
      <c r="Q7" s="259" t="e">
        <f>G7/(E7+F7)</f>
        <v>#REF!</v>
      </c>
      <c r="R7" s="259" t="e">
        <f>H7/(E7+F7)</f>
        <v>#REF!</v>
      </c>
      <c r="S7" s="259" t="e">
        <f>I7/(G7+H7)</f>
        <v>#DIV/0!</v>
      </c>
      <c r="T7" s="259" t="e">
        <f>J7/(G7+H7)</f>
        <v>#DIV/0!</v>
      </c>
      <c r="U7" s="259" t="e">
        <f>K7/(I7+J7)</f>
        <v>#DIV/0!</v>
      </c>
      <c r="V7" s="259" t="e">
        <f>L7/(I7+J7)</f>
        <v>#DIV/0!</v>
      </c>
      <c r="W7" s="259" t="e">
        <f>M7/(K7+L7)</f>
        <v>#DIV/0!</v>
      </c>
      <c r="X7" s="259" t="e">
        <f>N7/(K7+L7)</f>
        <v>#DIV/0!</v>
      </c>
      <c r="Y7" s="204"/>
    </row>
    <row r="8" spans="1:25" ht="25.5">
      <c r="A8" s="191" t="s">
        <v>58</v>
      </c>
      <c r="B8" s="194" t="s">
        <v>212</v>
      </c>
      <c r="C8" s="193">
        <f>'Баланс ВС'!C21</f>
        <v>0</v>
      </c>
      <c r="D8" s="193">
        <f>'Баланс ВС'!E21</f>
        <v>0</v>
      </c>
      <c r="E8" s="412">
        <f>'Баланс ВС'!G21</f>
        <v>0</v>
      </c>
      <c r="F8" s="412">
        <f>'Баланс ВС'!H21</f>
        <v>0</v>
      </c>
      <c r="G8" s="193">
        <f>'Баланс ВС'!K21</f>
        <v>0</v>
      </c>
      <c r="H8" s="193">
        <f>'Баланс ВС'!L21</f>
        <v>0</v>
      </c>
      <c r="I8" s="193">
        <f>'Баланс ВС'!O21</f>
        <v>0</v>
      </c>
      <c r="J8" s="193">
        <f>'Баланс ВС'!P21</f>
        <v>0</v>
      </c>
      <c r="K8" s="193">
        <f>'Баланс ВС'!S21</f>
        <v>0</v>
      </c>
      <c r="L8" s="193">
        <f>'Баланс ВС'!T21</f>
        <v>0</v>
      </c>
      <c r="M8" s="193">
        <f>'Баланс ВС'!W21</f>
        <v>0</v>
      </c>
      <c r="N8" s="193">
        <f>'Баланс ВС'!X21</f>
        <v>0</v>
      </c>
      <c r="O8" s="258" t="e">
        <f t="shared" ref="O8:X26" si="1">E8/D8</f>
        <v>#DIV/0!</v>
      </c>
      <c r="P8" s="259" t="e">
        <f t="shared" ref="P8:P26" si="2">F8/D8</f>
        <v>#DIV/0!</v>
      </c>
      <c r="Q8" s="259" t="e">
        <f t="shared" ref="Q8:Q26" si="3">G8/(E8+F8)</f>
        <v>#DIV/0!</v>
      </c>
      <c r="R8" s="259" t="e">
        <f t="shared" ref="R8:R26" si="4">H8/(E8+F8)</f>
        <v>#DIV/0!</v>
      </c>
      <c r="S8" s="259" t="e">
        <f t="shared" ref="S8:S26" si="5">I8/(G8+H8)</f>
        <v>#DIV/0!</v>
      </c>
      <c r="T8" s="259" t="e">
        <f t="shared" ref="T8:T26" si="6">J8/(G8+H8)</f>
        <v>#DIV/0!</v>
      </c>
      <c r="U8" s="259" t="e">
        <f t="shared" ref="U8:U26" si="7">K8/(I8+J8)</f>
        <v>#DIV/0!</v>
      </c>
      <c r="V8" s="259" t="e">
        <f t="shared" ref="V8:V26" si="8">L8/(I8+J8)</f>
        <v>#DIV/0!</v>
      </c>
      <c r="W8" s="259" t="e">
        <f t="shared" ref="W8:W26" si="9">M8/(K8+L8)</f>
        <v>#DIV/0!</v>
      </c>
      <c r="X8" s="259" t="e">
        <f t="shared" ref="X8:X26" si="10">N8/(K8+L8)</f>
        <v>#DIV/0!</v>
      </c>
      <c r="Y8" s="204"/>
    </row>
    <row r="9" spans="1:25">
      <c r="A9" s="191" t="s">
        <v>64</v>
      </c>
      <c r="B9" s="195" t="s">
        <v>213</v>
      </c>
      <c r="C9" s="193">
        <f>'Баланс ВС'!C29</f>
        <v>0</v>
      </c>
      <c r="D9" s="193">
        <f>'Баланс ВС'!E29</f>
        <v>0</v>
      </c>
      <c r="E9" s="193" t="e">
        <f>'Баланс ВС'!G29</f>
        <v>#REF!</v>
      </c>
      <c r="F9" s="193" t="e">
        <f>'Баланс ВС'!H29</f>
        <v>#REF!</v>
      </c>
      <c r="G9" s="193">
        <f>'Баланс ВС'!K29</f>
        <v>0</v>
      </c>
      <c r="H9" s="193">
        <f>'Баланс ВС'!L29</f>
        <v>0</v>
      </c>
      <c r="I9" s="193">
        <f>'Баланс ВС'!O29</f>
        <v>0</v>
      </c>
      <c r="J9" s="193">
        <f>'Баланс ВС'!P29</f>
        <v>0</v>
      </c>
      <c r="K9" s="193">
        <f>'Баланс ВС'!S29</f>
        <v>0</v>
      </c>
      <c r="L9" s="193">
        <f>'Баланс ВС'!T29</f>
        <v>0</v>
      </c>
      <c r="M9" s="193">
        <f>'Баланс ВС'!W29</f>
        <v>0</v>
      </c>
      <c r="N9" s="193">
        <f>'Баланс ВС'!X29</f>
        <v>0</v>
      </c>
      <c r="O9" s="258" t="e">
        <f t="shared" si="1"/>
        <v>#REF!</v>
      </c>
      <c r="P9" s="259" t="e">
        <f t="shared" si="2"/>
        <v>#REF!</v>
      </c>
      <c r="Q9" s="259" t="e">
        <f t="shared" si="3"/>
        <v>#REF!</v>
      </c>
      <c r="R9" s="259" t="e">
        <f t="shared" si="4"/>
        <v>#REF!</v>
      </c>
      <c r="S9" s="259" t="e">
        <f t="shared" si="5"/>
        <v>#DIV/0!</v>
      </c>
      <c r="T9" s="259" t="e">
        <f t="shared" si="6"/>
        <v>#DIV/0!</v>
      </c>
      <c r="U9" s="259" t="e">
        <f t="shared" si="7"/>
        <v>#DIV/0!</v>
      </c>
      <c r="V9" s="259" t="e">
        <f t="shared" si="8"/>
        <v>#DIV/0!</v>
      </c>
      <c r="W9" s="259" t="e">
        <f t="shared" si="9"/>
        <v>#DIV/0!</v>
      </c>
      <c r="X9" s="259" t="e">
        <f t="shared" si="10"/>
        <v>#DIV/0!</v>
      </c>
      <c r="Y9" s="204"/>
    </row>
    <row r="10" spans="1:25">
      <c r="A10" s="191" t="s">
        <v>84</v>
      </c>
      <c r="B10" s="195" t="s">
        <v>214</v>
      </c>
      <c r="C10" s="193">
        <f>'Баланс ВС'!C27</f>
        <v>0</v>
      </c>
      <c r="D10" s="193">
        <f>'Баланс ВС'!E27</f>
        <v>0</v>
      </c>
      <c r="E10" s="412">
        <f>'Баланс ВС'!G27</f>
        <v>0</v>
      </c>
      <c r="F10" s="412">
        <f>'Баланс ВС'!H27</f>
        <v>0</v>
      </c>
      <c r="G10" s="193">
        <f>'Баланс ВС'!K27</f>
        <v>0</v>
      </c>
      <c r="H10" s="193">
        <f>'Баланс ВС'!L27</f>
        <v>0</v>
      </c>
      <c r="I10" s="193">
        <f>'Баланс ВС'!O27</f>
        <v>0</v>
      </c>
      <c r="J10" s="193">
        <f>'Баланс ВС'!P27</f>
        <v>0</v>
      </c>
      <c r="K10" s="193">
        <f>'Баланс ВС'!S27</f>
        <v>0</v>
      </c>
      <c r="L10" s="193">
        <f>'Баланс ВС'!T27</f>
        <v>0</v>
      </c>
      <c r="M10" s="193">
        <f>'Баланс ВС'!W27</f>
        <v>0</v>
      </c>
      <c r="N10" s="193">
        <f>'Баланс ВС'!X27</f>
        <v>0</v>
      </c>
      <c r="O10" s="258" t="e">
        <f t="shared" si="1"/>
        <v>#DIV/0!</v>
      </c>
      <c r="P10" s="259" t="e">
        <f t="shared" si="2"/>
        <v>#DIV/0!</v>
      </c>
      <c r="Q10" s="259" t="e">
        <f t="shared" si="3"/>
        <v>#DIV/0!</v>
      </c>
      <c r="R10" s="259" t="e">
        <f t="shared" si="4"/>
        <v>#DIV/0!</v>
      </c>
      <c r="S10" s="259" t="e">
        <f t="shared" si="5"/>
        <v>#DIV/0!</v>
      </c>
      <c r="T10" s="259" t="e">
        <f t="shared" si="6"/>
        <v>#DIV/0!</v>
      </c>
      <c r="U10" s="259" t="e">
        <f t="shared" si="7"/>
        <v>#DIV/0!</v>
      </c>
      <c r="V10" s="259" t="e">
        <f t="shared" si="8"/>
        <v>#DIV/0!</v>
      </c>
      <c r="W10" s="259" t="e">
        <f t="shared" si="9"/>
        <v>#DIV/0!</v>
      </c>
      <c r="X10" s="259" t="e">
        <f t="shared" si="10"/>
        <v>#DIV/0!</v>
      </c>
      <c r="Y10" s="204"/>
    </row>
    <row r="11" spans="1:25" hidden="1">
      <c r="A11" s="191" t="s">
        <v>118</v>
      </c>
      <c r="B11" s="195" t="s">
        <v>215</v>
      </c>
      <c r="C11" s="193">
        <f>'Баланс ВС'!EC28</f>
        <v>0</v>
      </c>
      <c r="D11" s="193">
        <f>'Баланс ВС'!E28</f>
        <v>0</v>
      </c>
      <c r="E11" s="193">
        <f>'Баланс ВС'!G28</f>
        <v>0</v>
      </c>
      <c r="F11" s="193">
        <f>'Баланс ВС'!H28</f>
        <v>0</v>
      </c>
      <c r="G11" s="193">
        <f>'Баланс ВС'!K28</f>
        <v>0</v>
      </c>
      <c r="H11" s="193">
        <f>'Баланс ВС'!L28</f>
        <v>0</v>
      </c>
      <c r="I11" s="193">
        <f>'Баланс ВС'!O28</f>
        <v>0</v>
      </c>
      <c r="J11" s="193">
        <f>'Баланс ВС'!P28</f>
        <v>0</v>
      </c>
      <c r="K11" s="193">
        <f>'Баланс ВС'!S28</f>
        <v>0</v>
      </c>
      <c r="L11" s="193">
        <f>'Баланс ВС'!T28</f>
        <v>0</v>
      </c>
      <c r="M11" s="193">
        <f>'Баланс ВС'!W28</f>
        <v>0</v>
      </c>
      <c r="N11" s="193">
        <f>'Баланс ВС'!X28</f>
        <v>0</v>
      </c>
      <c r="O11" s="258" t="e">
        <f t="shared" si="1"/>
        <v>#DIV/0!</v>
      </c>
      <c r="P11" s="259" t="e">
        <f t="shared" si="2"/>
        <v>#DIV/0!</v>
      </c>
      <c r="Q11" s="259" t="e">
        <f t="shared" si="3"/>
        <v>#DIV/0!</v>
      </c>
      <c r="R11" s="259" t="e">
        <f t="shared" si="4"/>
        <v>#DIV/0!</v>
      </c>
      <c r="S11" s="259" t="e">
        <f t="shared" si="5"/>
        <v>#DIV/0!</v>
      </c>
      <c r="T11" s="259" t="e">
        <f t="shared" si="6"/>
        <v>#DIV/0!</v>
      </c>
      <c r="U11" s="259" t="e">
        <f t="shared" si="7"/>
        <v>#DIV/0!</v>
      </c>
      <c r="V11" s="259" t="e">
        <f t="shared" si="8"/>
        <v>#DIV/0!</v>
      </c>
      <c r="W11" s="259" t="e">
        <f t="shared" si="9"/>
        <v>#DIV/0!</v>
      </c>
      <c r="X11" s="259" t="e">
        <f t="shared" si="10"/>
        <v>#DIV/0!</v>
      </c>
      <c r="Y11" s="204"/>
    </row>
    <row r="12" spans="1:25" ht="13.5">
      <c r="A12" s="188" t="s">
        <v>55</v>
      </c>
      <c r="B12" s="189" t="s">
        <v>216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258"/>
      <c r="P12" s="259"/>
      <c r="Q12" s="259"/>
      <c r="R12" s="259"/>
      <c r="S12" s="259"/>
      <c r="T12" s="259"/>
      <c r="U12" s="259"/>
      <c r="V12" s="259"/>
      <c r="W12" s="259"/>
      <c r="X12" s="259"/>
      <c r="Y12" s="204"/>
    </row>
    <row r="13" spans="1:25">
      <c r="A13" s="196" t="s">
        <v>12</v>
      </c>
      <c r="B13" s="125" t="s">
        <v>198</v>
      </c>
      <c r="C13" s="206">
        <f t="shared" ref="C13:D13" si="11">C22+C14</f>
        <v>0</v>
      </c>
      <c r="D13" s="206">
        <f t="shared" si="11"/>
        <v>0</v>
      </c>
      <c r="E13" s="411" t="e">
        <f>E15*E7</f>
        <v>#REF!</v>
      </c>
      <c r="F13" s="411" t="e">
        <f>'Смета ВС'!H118-'Тариф ВС'!E13</f>
        <v>#REF!</v>
      </c>
      <c r="G13" s="206" t="e">
        <f ca="1">G22+G14</f>
        <v>#REF!</v>
      </c>
      <c r="H13" s="206" t="e">
        <f ca="1">'Смета ВС'!I118-'Тариф ВС'!G13</f>
        <v>#DIV/0!</v>
      </c>
      <c r="I13" s="206" t="e">
        <f ca="1">I22+I14</f>
        <v>#REF!</v>
      </c>
      <c r="J13" s="206" t="e">
        <f ca="1">'Смета ВС'!J118-'Тариф ВС'!I13</f>
        <v>#DIV/0!</v>
      </c>
      <c r="K13" s="206" t="e">
        <f ca="1">K22+K14</f>
        <v>#DIV/0!</v>
      </c>
      <c r="L13" s="206" t="e">
        <f ca="1">'Смета ВС'!K118-'Тариф ВС'!K13</f>
        <v>#DIV/0!</v>
      </c>
      <c r="M13" s="206" t="e">
        <f ca="1">M22+M14</f>
        <v>#DIV/0!</v>
      </c>
      <c r="N13" s="206" t="e">
        <f ca="1">'Смета ВС'!L118-'Тариф ВС'!M13</f>
        <v>#DIV/0!</v>
      </c>
      <c r="O13" s="258" t="e">
        <f t="shared" si="1"/>
        <v>#REF!</v>
      </c>
      <c r="P13" s="259" t="e">
        <f t="shared" si="2"/>
        <v>#REF!</v>
      </c>
      <c r="Q13" s="259" t="e">
        <f t="shared" ca="1" si="3"/>
        <v>#REF!</v>
      </c>
      <c r="R13" s="259" t="e">
        <f t="shared" ca="1" si="4"/>
        <v>#DIV/0!</v>
      </c>
      <c r="S13" s="259" t="e">
        <f t="shared" ca="1" si="5"/>
        <v>#REF!</v>
      </c>
      <c r="T13" s="259" t="e">
        <f t="shared" ca="1" si="6"/>
        <v>#DIV/0!</v>
      </c>
      <c r="U13" s="259" t="e">
        <f t="shared" ca="1" si="7"/>
        <v>#DIV/0!</v>
      </c>
      <c r="V13" s="259" t="e">
        <f t="shared" ca="1" si="8"/>
        <v>#DIV/0!</v>
      </c>
      <c r="W13" s="259" t="e">
        <f t="shared" ca="1" si="9"/>
        <v>#DIV/0!</v>
      </c>
      <c r="X13" s="259" t="e">
        <f t="shared" ca="1" si="10"/>
        <v>#DIV/0!</v>
      </c>
      <c r="Y13" s="204"/>
    </row>
    <row r="14" spans="1:25" ht="25.5">
      <c r="A14" s="191" t="s">
        <v>58</v>
      </c>
      <c r="B14" s="126" t="s">
        <v>200</v>
      </c>
      <c r="C14" s="206"/>
      <c r="D14" s="206"/>
      <c r="E14" s="193" t="e">
        <f>E16*E8</f>
        <v>#REF!</v>
      </c>
      <c r="F14" s="193" t="e">
        <f>F16*F8</f>
        <v>#REF!</v>
      </c>
      <c r="G14" s="193" t="e">
        <f ca="1">G16*G8</f>
        <v>#REF!</v>
      </c>
      <c r="H14" s="193" t="e">
        <f t="shared" ref="H14:J14" ca="1" si="12">H16*H8</f>
        <v>#DIV/0!</v>
      </c>
      <c r="I14" s="193" t="e">
        <f ca="1">I16*I8</f>
        <v>#REF!</v>
      </c>
      <c r="J14" s="193" t="e">
        <f t="shared" ca="1" si="12"/>
        <v>#DIV/0!</v>
      </c>
      <c r="K14" s="193" t="e">
        <f ca="1">K16*K8</f>
        <v>#DIV/0!</v>
      </c>
      <c r="L14" s="193" t="e">
        <f t="shared" ref="L14" ca="1" si="13">L16*L8</f>
        <v>#DIV/0!</v>
      </c>
      <c r="M14" s="193" t="e">
        <f ca="1">M16*M8</f>
        <v>#DIV/0!</v>
      </c>
      <c r="N14" s="193" t="e">
        <f t="shared" ref="N14" ca="1" si="14">N16*N8</f>
        <v>#DIV/0!</v>
      </c>
      <c r="O14" s="258" t="e">
        <f t="shared" si="1"/>
        <v>#REF!</v>
      </c>
      <c r="P14" s="259" t="e">
        <f t="shared" si="2"/>
        <v>#REF!</v>
      </c>
      <c r="Q14" s="259" t="e">
        <f t="shared" ca="1" si="3"/>
        <v>#REF!</v>
      </c>
      <c r="R14" s="259" t="e">
        <f t="shared" ca="1" si="4"/>
        <v>#DIV/0!</v>
      </c>
      <c r="S14" s="259" t="e">
        <f t="shared" ca="1" si="5"/>
        <v>#REF!</v>
      </c>
      <c r="T14" s="259" t="e">
        <f t="shared" ca="1" si="6"/>
        <v>#DIV/0!</v>
      </c>
      <c r="U14" s="259" t="e">
        <f t="shared" ca="1" si="7"/>
        <v>#DIV/0!</v>
      </c>
      <c r="V14" s="259" t="e">
        <f t="shared" ca="1" si="8"/>
        <v>#DIV/0!</v>
      </c>
      <c r="W14" s="259" t="e">
        <f t="shared" ca="1" si="9"/>
        <v>#DIV/0!</v>
      </c>
      <c r="X14" s="259" t="e">
        <f t="shared" ca="1" si="10"/>
        <v>#DIV/0!</v>
      </c>
      <c r="Y14" s="204"/>
    </row>
    <row r="15" spans="1:25" ht="15.75">
      <c r="A15" s="197" t="s">
        <v>14</v>
      </c>
      <c r="B15" s="127" t="s">
        <v>595</v>
      </c>
      <c r="C15" s="272"/>
      <c r="D15" s="272"/>
      <c r="E15" s="422" t="e">
        <f>'Смета ВС'!H119</f>
        <v>#REF!</v>
      </c>
      <c r="F15" s="422" t="e">
        <f>F13/F7</f>
        <v>#REF!</v>
      </c>
      <c r="G15" s="422" t="e">
        <f t="shared" ref="G15:N15" ca="1" si="15">G13/G7</f>
        <v>#REF!</v>
      </c>
      <c r="H15" s="422" t="e">
        <f t="shared" ca="1" si="15"/>
        <v>#DIV/0!</v>
      </c>
      <c r="I15" s="422" t="e">
        <f t="shared" ca="1" si="15"/>
        <v>#REF!</v>
      </c>
      <c r="J15" s="422" t="e">
        <f t="shared" ca="1" si="15"/>
        <v>#DIV/0!</v>
      </c>
      <c r="K15" s="422" t="e">
        <f t="shared" ca="1" si="15"/>
        <v>#DIV/0!</v>
      </c>
      <c r="L15" s="422" t="e">
        <f t="shared" ca="1" si="15"/>
        <v>#DIV/0!</v>
      </c>
      <c r="M15" s="422" t="e">
        <f ca="1">M13/M7</f>
        <v>#DIV/0!</v>
      </c>
      <c r="N15" s="422" t="e">
        <f t="shared" ca="1" si="15"/>
        <v>#DIV/0!</v>
      </c>
      <c r="O15" s="258" t="e">
        <f t="shared" si="1"/>
        <v>#REF!</v>
      </c>
      <c r="P15" s="259" t="e">
        <f t="shared" si="1"/>
        <v>#REF!</v>
      </c>
      <c r="Q15" s="259" t="e">
        <f t="shared" ca="1" si="1"/>
        <v>#REF!</v>
      </c>
      <c r="R15" s="259" t="e">
        <f t="shared" ca="1" si="1"/>
        <v>#DIV/0!</v>
      </c>
      <c r="S15" s="259" t="e">
        <f t="shared" ca="1" si="1"/>
        <v>#REF!</v>
      </c>
      <c r="T15" s="259" t="e">
        <f t="shared" ca="1" si="1"/>
        <v>#DIV/0!</v>
      </c>
      <c r="U15" s="259" t="e">
        <f t="shared" ca="1" si="1"/>
        <v>#DIV/0!</v>
      </c>
      <c r="V15" s="259" t="e">
        <f t="shared" ca="1" si="1"/>
        <v>#DIV/0!</v>
      </c>
      <c r="W15" s="259" t="e">
        <f t="shared" ca="1" si="1"/>
        <v>#DIV/0!</v>
      </c>
      <c r="X15" s="259" t="e">
        <f t="shared" ca="1" si="1"/>
        <v>#DIV/0!</v>
      </c>
      <c r="Y15" s="204"/>
    </row>
    <row r="16" spans="1:25" ht="28.5">
      <c r="A16" s="197" t="s">
        <v>16</v>
      </c>
      <c r="B16" s="128" t="s">
        <v>596</v>
      </c>
      <c r="C16" s="206"/>
      <c r="D16" s="206"/>
      <c r="E16" s="422" t="e">
        <f>E15</f>
        <v>#REF!</v>
      </c>
      <c r="F16" s="422" t="e">
        <f>F15</f>
        <v>#REF!</v>
      </c>
      <c r="G16" s="193" t="e">
        <f ca="1">G15</f>
        <v>#REF!</v>
      </c>
      <c r="H16" s="193" t="e">
        <f t="shared" ref="H16:N16" ca="1" si="16">H15</f>
        <v>#DIV/0!</v>
      </c>
      <c r="I16" s="193" t="e">
        <f t="shared" ca="1" si="16"/>
        <v>#REF!</v>
      </c>
      <c r="J16" s="193" t="e">
        <f t="shared" ca="1" si="16"/>
        <v>#DIV/0!</v>
      </c>
      <c r="K16" s="193" t="e">
        <f t="shared" ca="1" si="16"/>
        <v>#DIV/0!</v>
      </c>
      <c r="L16" s="193" t="e">
        <f t="shared" ca="1" si="16"/>
        <v>#DIV/0!</v>
      </c>
      <c r="M16" s="193" t="e">
        <f ca="1">M15</f>
        <v>#DIV/0!</v>
      </c>
      <c r="N16" s="193" t="e">
        <f t="shared" ca="1" si="16"/>
        <v>#DIV/0!</v>
      </c>
      <c r="O16" s="258" t="e">
        <f t="shared" si="1"/>
        <v>#REF!</v>
      </c>
      <c r="P16" s="259" t="e">
        <f t="shared" si="1"/>
        <v>#REF!</v>
      </c>
      <c r="Q16" s="259" t="e">
        <f t="shared" ca="1" si="1"/>
        <v>#REF!</v>
      </c>
      <c r="R16" s="259" t="e">
        <f t="shared" ca="1" si="1"/>
        <v>#DIV/0!</v>
      </c>
      <c r="S16" s="259" t="e">
        <f t="shared" ca="1" si="1"/>
        <v>#REF!</v>
      </c>
      <c r="T16" s="259" t="e">
        <f t="shared" ca="1" si="1"/>
        <v>#DIV/0!</v>
      </c>
      <c r="U16" s="259" t="e">
        <f t="shared" ca="1" si="1"/>
        <v>#DIV/0!</v>
      </c>
      <c r="V16" s="259" t="e">
        <f t="shared" ca="1" si="1"/>
        <v>#DIV/0!</v>
      </c>
      <c r="W16" s="259" t="e">
        <f t="shared" ca="1" si="1"/>
        <v>#DIV/0!</v>
      </c>
      <c r="X16" s="259" t="e">
        <f t="shared" ca="1" si="1"/>
        <v>#DIV/0!</v>
      </c>
      <c r="Y16" s="204"/>
    </row>
    <row r="17" spans="1:25" ht="15.75">
      <c r="A17" s="197" t="s">
        <v>37</v>
      </c>
      <c r="B17" s="127" t="s">
        <v>597</v>
      </c>
      <c r="C17" s="272"/>
      <c r="D17" s="272"/>
      <c r="E17" s="422" t="e">
        <f>E15*1.2</f>
        <v>#REF!</v>
      </c>
      <c r="F17" s="272" t="e">
        <f>F15*1.2</f>
        <v>#REF!</v>
      </c>
      <c r="G17" s="422" t="e">
        <f>F17</f>
        <v>#REF!</v>
      </c>
      <c r="H17" s="272" t="e">
        <f ca="1">IF('[14]Исходные данные'!$C$10="да",H15*1.18,H15)</f>
        <v>#DIV/0!</v>
      </c>
      <c r="I17" s="422" t="e">
        <f ca="1">H17</f>
        <v>#DIV/0!</v>
      </c>
      <c r="J17" s="272" t="e">
        <f ca="1">IF('[14]Исходные данные'!$C$10="да",J15*1.18,J15)</f>
        <v>#DIV/0!</v>
      </c>
      <c r="K17" s="422" t="e">
        <f ca="1">J17</f>
        <v>#DIV/0!</v>
      </c>
      <c r="L17" s="272" t="e">
        <f ca="1">IF('[14]Исходные данные'!$C$10="да",L15*1.18,L15)</f>
        <v>#DIV/0!</v>
      </c>
      <c r="M17" s="422" t="e">
        <f ca="1">L17</f>
        <v>#DIV/0!</v>
      </c>
      <c r="N17" s="272" t="e">
        <f ca="1">IF('[14]Исходные данные'!$C$10="да",N15*1.18,N15)</f>
        <v>#DIV/0!</v>
      </c>
      <c r="O17" s="258" t="e">
        <f t="shared" si="1"/>
        <v>#REF!</v>
      </c>
      <c r="P17" s="259" t="e">
        <f t="shared" si="1"/>
        <v>#REF!</v>
      </c>
      <c r="Q17" s="259" t="e">
        <f t="shared" si="1"/>
        <v>#REF!</v>
      </c>
      <c r="R17" s="259" t="e">
        <f t="shared" ca="1" si="1"/>
        <v>#DIV/0!</v>
      </c>
      <c r="S17" s="259" t="e">
        <f t="shared" ca="1" si="1"/>
        <v>#DIV/0!</v>
      </c>
      <c r="T17" s="259" t="e">
        <f t="shared" ca="1" si="1"/>
        <v>#DIV/0!</v>
      </c>
      <c r="U17" s="259" t="e">
        <f t="shared" ca="1" si="1"/>
        <v>#DIV/0!</v>
      </c>
      <c r="V17" s="259" t="e">
        <f t="shared" ca="1" si="1"/>
        <v>#DIV/0!</v>
      </c>
      <c r="W17" s="259" t="e">
        <f t="shared" ca="1" si="1"/>
        <v>#DIV/0!</v>
      </c>
      <c r="X17" s="259" t="e">
        <f t="shared" ca="1" si="1"/>
        <v>#DIV/0!</v>
      </c>
      <c r="Y17" s="204"/>
    </row>
    <row r="18" spans="1:25" ht="25.5" hidden="1">
      <c r="A18" s="197" t="s">
        <v>39</v>
      </c>
      <c r="B18" s="127" t="s">
        <v>220</v>
      </c>
      <c r="C18" s="272"/>
      <c r="D18" s="272"/>
      <c r="E18" s="422" t="e">
        <f>E19/E16*100-100</f>
        <v>#REF!</v>
      </c>
      <c r="F18" s="272"/>
      <c r="G18" s="422" t="e">
        <f ca="1">G19/G16*100-100</f>
        <v>#REF!</v>
      </c>
      <c r="H18" s="272"/>
      <c r="I18" s="422" t="e">
        <f ca="1">I19/I16*100-100</f>
        <v>#DIV/0!</v>
      </c>
      <c r="J18" s="272"/>
      <c r="K18" s="422" t="e">
        <f ca="1">K19/K16*100-100</f>
        <v>#DIV/0!</v>
      </c>
      <c r="L18" s="272"/>
      <c r="M18" s="422" t="e">
        <f ca="1">M19/M16*100-100</f>
        <v>#DIV/0!</v>
      </c>
      <c r="N18" s="272"/>
      <c r="O18" s="258"/>
      <c r="P18" s="259"/>
      <c r="Q18" s="259"/>
      <c r="R18" s="259"/>
      <c r="S18" s="259"/>
      <c r="T18" s="259"/>
      <c r="U18" s="259"/>
      <c r="V18" s="259"/>
      <c r="W18" s="259"/>
      <c r="X18" s="259"/>
      <c r="Y18" s="204"/>
    </row>
    <row r="19" spans="1:25" ht="15.75">
      <c r="A19" s="197" t="s">
        <v>169</v>
      </c>
      <c r="B19" s="127" t="s">
        <v>598</v>
      </c>
      <c r="C19" s="272"/>
      <c r="D19" s="272"/>
      <c r="E19" s="422" t="e">
        <f>E15</f>
        <v>#REF!</v>
      </c>
      <c r="F19" s="422" t="e">
        <f>F16*(F18/100+1)</f>
        <v>#REF!</v>
      </c>
      <c r="G19" s="422" t="e">
        <f>F19</f>
        <v>#REF!</v>
      </c>
      <c r="H19" s="422" t="e">
        <f ca="1">H16*(H18/100+1)</f>
        <v>#DIV/0!</v>
      </c>
      <c r="I19" s="422" t="e">
        <f ca="1">H19</f>
        <v>#DIV/0!</v>
      </c>
      <c r="J19" s="422" t="e">
        <f ca="1">J16*(J18/100+1)</f>
        <v>#DIV/0!</v>
      </c>
      <c r="K19" s="422" t="e">
        <f ca="1">J19</f>
        <v>#DIV/0!</v>
      </c>
      <c r="L19" s="422" t="e">
        <f ca="1">L16*(L18/100+1)</f>
        <v>#DIV/0!</v>
      </c>
      <c r="M19" s="422" t="e">
        <f ca="1">L19</f>
        <v>#DIV/0!</v>
      </c>
      <c r="N19" s="422" t="e">
        <f ca="1">N16*(N18/100+1)</f>
        <v>#DIV/0!</v>
      </c>
      <c r="O19" s="258" t="e">
        <f t="shared" ref="O19:X19" si="17">E19/D19</f>
        <v>#REF!</v>
      </c>
      <c r="P19" s="259" t="e">
        <f t="shared" si="17"/>
        <v>#REF!</v>
      </c>
      <c r="Q19" s="259" t="e">
        <f t="shared" si="17"/>
        <v>#REF!</v>
      </c>
      <c r="R19" s="259" t="e">
        <f t="shared" ca="1" si="17"/>
        <v>#DIV/0!</v>
      </c>
      <c r="S19" s="259" t="e">
        <f t="shared" ca="1" si="17"/>
        <v>#DIV/0!</v>
      </c>
      <c r="T19" s="259" t="e">
        <f t="shared" ca="1" si="17"/>
        <v>#DIV/0!</v>
      </c>
      <c r="U19" s="259" t="e">
        <f t="shared" ca="1" si="17"/>
        <v>#DIV/0!</v>
      </c>
      <c r="V19" s="259" t="e">
        <f t="shared" ca="1" si="17"/>
        <v>#DIV/0!</v>
      </c>
      <c r="W19" s="259" t="e">
        <f t="shared" ca="1" si="17"/>
        <v>#DIV/0!</v>
      </c>
      <c r="X19" s="259" t="e">
        <f t="shared" ca="1" si="17"/>
        <v>#DIV/0!</v>
      </c>
      <c r="Y19" s="204"/>
    </row>
    <row r="20" spans="1:25" hidden="1">
      <c r="A20" s="197" t="s">
        <v>171</v>
      </c>
      <c r="B20" s="127" t="s">
        <v>222</v>
      </c>
      <c r="C20" s="272"/>
      <c r="D20" s="272"/>
      <c r="E20" s="422" t="e">
        <f>E21/E16*100-100</f>
        <v>#REF!</v>
      </c>
      <c r="F20" s="272"/>
      <c r="G20" s="422" t="e">
        <f ca="1">G21/G16*100-100</f>
        <v>#REF!</v>
      </c>
      <c r="H20" s="272"/>
      <c r="I20" s="422" t="e">
        <f ca="1">I21/I16*100-100</f>
        <v>#DIV/0!</v>
      </c>
      <c r="J20" s="422"/>
      <c r="K20" s="422" t="e">
        <f ca="1">K21/K16*100-100</f>
        <v>#DIV/0!</v>
      </c>
      <c r="L20" s="422"/>
      <c r="M20" s="422" t="e">
        <f ca="1">M21/M16*100-100</f>
        <v>#DIV/0!</v>
      </c>
      <c r="N20" s="422"/>
      <c r="O20" s="258"/>
      <c r="P20" s="259"/>
      <c r="Q20" s="259"/>
      <c r="R20" s="259"/>
      <c r="S20" s="259"/>
      <c r="T20" s="259"/>
      <c r="U20" s="259"/>
      <c r="V20" s="259"/>
      <c r="W20" s="259"/>
      <c r="X20" s="259"/>
      <c r="Y20" s="204"/>
    </row>
    <row r="21" spans="1:25" ht="15.75" hidden="1">
      <c r="A21" s="197" t="s">
        <v>173</v>
      </c>
      <c r="B21" s="127" t="s">
        <v>599</v>
      </c>
      <c r="C21" s="272"/>
      <c r="D21" s="272"/>
      <c r="E21" s="422">
        <f>D21</f>
        <v>0</v>
      </c>
      <c r="F21" s="422" t="e">
        <f>F16*(F20/100+1)</f>
        <v>#REF!</v>
      </c>
      <c r="G21" s="422" t="e">
        <f>F21</f>
        <v>#REF!</v>
      </c>
      <c r="H21" s="422" t="e">
        <f ca="1">H16*(H20/100+1)</f>
        <v>#DIV/0!</v>
      </c>
      <c r="I21" s="422" t="e">
        <f ca="1">H21</f>
        <v>#DIV/0!</v>
      </c>
      <c r="J21" s="422" t="e">
        <f ca="1">J16*(J20/100+1)</f>
        <v>#DIV/0!</v>
      </c>
      <c r="K21" s="422" t="e">
        <f ca="1">J21</f>
        <v>#DIV/0!</v>
      </c>
      <c r="L21" s="422" t="e">
        <f ca="1">L16*(L20/100+1)</f>
        <v>#DIV/0!</v>
      </c>
      <c r="M21" s="422" t="e">
        <f ca="1">L21</f>
        <v>#DIV/0!</v>
      </c>
      <c r="N21" s="422" t="e">
        <f ca="1">N16*(N20/100+1)</f>
        <v>#DIV/0!</v>
      </c>
      <c r="O21" s="258" t="e">
        <f t="shared" si="1"/>
        <v>#DIV/0!</v>
      </c>
      <c r="P21" s="259" t="e">
        <f t="shared" si="1"/>
        <v>#REF!</v>
      </c>
      <c r="Q21" s="259" t="e">
        <f t="shared" si="1"/>
        <v>#REF!</v>
      </c>
      <c r="R21" s="259" t="e">
        <f t="shared" ca="1" si="1"/>
        <v>#DIV/0!</v>
      </c>
      <c r="S21" s="259" t="e">
        <f t="shared" ca="1" si="1"/>
        <v>#DIV/0!</v>
      </c>
      <c r="T21" s="259" t="e">
        <f t="shared" ca="1" si="1"/>
        <v>#DIV/0!</v>
      </c>
      <c r="U21" s="259" t="e">
        <f t="shared" ca="1" si="1"/>
        <v>#DIV/0!</v>
      </c>
      <c r="V21" s="259" t="e">
        <f t="shared" ca="1" si="1"/>
        <v>#DIV/0!</v>
      </c>
      <c r="W21" s="259" t="e">
        <f t="shared" ca="1" si="1"/>
        <v>#DIV/0!</v>
      </c>
      <c r="X21" s="259" t="e">
        <f t="shared" ca="1" si="1"/>
        <v>#DIV/0!</v>
      </c>
      <c r="Y21" s="204"/>
    </row>
    <row r="22" spans="1:25" ht="25.5">
      <c r="A22" s="198" t="s">
        <v>175</v>
      </c>
      <c r="B22" s="129" t="s">
        <v>271</v>
      </c>
      <c r="C22" s="193">
        <f t="shared" ref="C22:J22" si="18">SUM(C23:C25)</f>
        <v>0</v>
      </c>
      <c r="D22" s="193">
        <f t="shared" si="18"/>
        <v>0</v>
      </c>
      <c r="E22" s="193" t="e">
        <f t="shared" si="18"/>
        <v>#REF!</v>
      </c>
      <c r="F22" s="193" t="e">
        <f>SUM(F23:F25)</f>
        <v>#REF!</v>
      </c>
      <c r="G22" s="193" t="e">
        <f t="shared" si="18"/>
        <v>#REF!</v>
      </c>
      <c r="H22" s="193" t="e">
        <f t="shared" si="18"/>
        <v>#REF!</v>
      </c>
      <c r="I22" s="193" t="e">
        <f t="shared" si="18"/>
        <v>#REF!</v>
      </c>
      <c r="J22" s="193" t="e">
        <f t="shared" si="18"/>
        <v>#REF!</v>
      </c>
      <c r="K22" s="193" t="e">
        <f t="shared" ref="K22:N22" ca="1" si="19">SUM(K23:K25)</f>
        <v>#DIV/0!</v>
      </c>
      <c r="L22" s="193" t="e">
        <f t="shared" ca="1" si="19"/>
        <v>#DIV/0!</v>
      </c>
      <c r="M22" s="193" t="e">
        <f t="shared" ca="1" si="19"/>
        <v>#DIV/0!</v>
      </c>
      <c r="N22" s="193" t="e">
        <f t="shared" ca="1" si="19"/>
        <v>#DIV/0!</v>
      </c>
      <c r="O22" s="258" t="e">
        <f>E22/D22</f>
        <v>#REF!</v>
      </c>
      <c r="P22" s="259" t="e">
        <f t="shared" si="2"/>
        <v>#REF!</v>
      </c>
      <c r="Q22" s="259" t="e">
        <f t="shared" si="3"/>
        <v>#REF!</v>
      </c>
      <c r="R22" s="259" t="e">
        <f t="shared" si="4"/>
        <v>#REF!</v>
      </c>
      <c r="S22" s="259" t="e">
        <f>I22/(G22+H22)</f>
        <v>#REF!</v>
      </c>
      <c r="T22" s="259" t="e">
        <f t="shared" si="6"/>
        <v>#REF!</v>
      </c>
      <c r="U22" s="259" t="e">
        <f t="shared" ca="1" si="7"/>
        <v>#DIV/0!</v>
      </c>
      <c r="V22" s="259" t="e">
        <f t="shared" ca="1" si="8"/>
        <v>#DIV/0!</v>
      </c>
      <c r="W22" s="259" t="e">
        <f t="shared" ca="1" si="9"/>
        <v>#DIV/0!</v>
      </c>
      <c r="X22" s="259" t="e">
        <f t="shared" ca="1" si="10"/>
        <v>#DIV/0!</v>
      </c>
      <c r="Y22" s="204"/>
    </row>
    <row r="23" spans="1:25">
      <c r="A23" s="197" t="s">
        <v>177</v>
      </c>
      <c r="B23" s="126" t="s">
        <v>273</v>
      </c>
      <c r="C23" s="206"/>
      <c r="D23" s="206"/>
      <c r="E23" s="193" t="e">
        <f>IF('Смета ВС'!D4="да",'Тариф ВС'!E17*'Тариф ВС'!E9/1.2,'Тариф ВС'!E9*'Тариф ВС'!E17)</f>
        <v>#REF!</v>
      </c>
      <c r="F23" s="193" t="e">
        <f>IF('Смета ВС'!D4="да",'Тариф ВС'!F17*'Тариф ВС'!F9/1.2,'Тариф ВС'!F9*'Тариф ВС'!F17)</f>
        <v>#REF!</v>
      </c>
      <c r="G23" s="193" t="e">
        <f>IF('Смета ВС'!D4="да",'Тариф ВС'!G17*'Тариф ВС'!G9/1.18,'Тариф ВС'!G9*'Тариф ВС'!G17)</f>
        <v>#REF!</v>
      </c>
      <c r="H23" s="193" t="e">
        <f>IF('Смета ВС'!D4="да",'Тариф ВС'!H17*'Тариф ВС'!H9/1.18,'Тариф ВС'!H9*'Тариф ВС'!H17)</f>
        <v>#REF!</v>
      </c>
      <c r="I23" s="193" t="e">
        <f>IF('Смета ВС'!D4="да",'Тариф ВС'!I17*'Тариф ВС'!I9/1.2,'Тариф ВС'!I9*'Тариф ВС'!I17)</f>
        <v>#REF!</v>
      </c>
      <c r="J23" s="193" t="e">
        <f>IF('Смета ВС'!D4="да",'Тариф ВС'!J17*'Тариф ВС'!J9/1.2,'Тариф ВС'!J9*'Тариф ВС'!J17)</f>
        <v>#REF!</v>
      </c>
      <c r="K23" s="193" t="e">
        <f ca="1">IF('Смета ВС'!F4="да",'Тариф ВС'!K17*'Тариф ВС'!K9/1.2,'Тариф ВС'!K9*'Тариф ВС'!K17)</f>
        <v>#DIV/0!</v>
      </c>
      <c r="L23" s="193" t="e">
        <f ca="1">IF('Смета ВС'!F4="да",'Тариф ВС'!L17*'Тариф ВС'!L9/1.2,'Тариф ВС'!L9*'Тариф ВС'!L17)</f>
        <v>#DIV/0!</v>
      </c>
      <c r="M23" s="193" t="e">
        <f ca="1">IF('Смета ВС'!H4="да",'Тариф ВС'!M17*'Тариф ВС'!M9/1.2,'Тариф ВС'!M9*'Тариф ВС'!M17)</f>
        <v>#DIV/0!</v>
      </c>
      <c r="N23" s="193" t="e">
        <f ca="1">IF('Смета ВС'!H4="да",'Тариф ВС'!N17*'Тариф ВС'!N9/1.2,'Тариф ВС'!N9*'Тариф ВС'!N17)</f>
        <v>#DIV/0!</v>
      </c>
      <c r="O23" s="258" t="e">
        <f t="shared" si="1"/>
        <v>#REF!</v>
      </c>
      <c r="P23" s="259" t="e">
        <f t="shared" si="2"/>
        <v>#REF!</v>
      </c>
      <c r="Q23" s="259" t="e">
        <f t="shared" si="3"/>
        <v>#REF!</v>
      </c>
      <c r="R23" s="259" t="e">
        <f t="shared" si="4"/>
        <v>#REF!</v>
      </c>
      <c r="S23" s="259" t="e">
        <f t="shared" si="5"/>
        <v>#REF!</v>
      </c>
      <c r="T23" s="259" t="e">
        <f t="shared" si="6"/>
        <v>#REF!</v>
      </c>
      <c r="U23" s="259" t="e">
        <f t="shared" ca="1" si="7"/>
        <v>#DIV/0!</v>
      </c>
      <c r="V23" s="259" t="e">
        <f t="shared" ca="1" si="8"/>
        <v>#DIV/0!</v>
      </c>
      <c r="W23" s="259" t="e">
        <f t="shared" ca="1" si="9"/>
        <v>#DIV/0!</v>
      </c>
      <c r="X23" s="259" t="e">
        <f t="shared" ca="1" si="10"/>
        <v>#DIV/0!</v>
      </c>
      <c r="Y23" s="204"/>
    </row>
    <row r="24" spans="1:25">
      <c r="A24" s="199" t="s">
        <v>179</v>
      </c>
      <c r="B24" s="126" t="s">
        <v>275</v>
      </c>
      <c r="C24" s="206"/>
      <c r="D24" s="206"/>
      <c r="E24" s="193" t="e">
        <f t="shared" ref="E24:N24" si="20">E10*E19</f>
        <v>#REF!</v>
      </c>
      <c r="F24" s="193" t="e">
        <f t="shared" si="20"/>
        <v>#REF!</v>
      </c>
      <c r="G24" s="193" t="e">
        <f t="shared" si="20"/>
        <v>#REF!</v>
      </c>
      <c r="H24" s="193" t="e">
        <f t="shared" ca="1" si="20"/>
        <v>#DIV/0!</v>
      </c>
      <c r="I24" s="193" t="e">
        <f t="shared" ca="1" si="20"/>
        <v>#DIV/0!</v>
      </c>
      <c r="J24" s="193" t="e">
        <f t="shared" ca="1" si="20"/>
        <v>#DIV/0!</v>
      </c>
      <c r="K24" s="193" t="e">
        <f t="shared" ca="1" si="20"/>
        <v>#DIV/0!</v>
      </c>
      <c r="L24" s="193" t="e">
        <f t="shared" ca="1" si="20"/>
        <v>#DIV/0!</v>
      </c>
      <c r="M24" s="193" t="e">
        <f t="shared" ca="1" si="20"/>
        <v>#DIV/0!</v>
      </c>
      <c r="N24" s="193" t="e">
        <f t="shared" ca="1" si="20"/>
        <v>#DIV/0!</v>
      </c>
      <c r="O24" s="258" t="e">
        <f t="shared" si="1"/>
        <v>#REF!</v>
      </c>
      <c r="P24" s="259" t="e">
        <f t="shared" si="2"/>
        <v>#REF!</v>
      </c>
      <c r="Q24" s="259" t="e">
        <f t="shared" si="3"/>
        <v>#REF!</v>
      </c>
      <c r="R24" s="259" t="e">
        <f t="shared" ca="1" si="4"/>
        <v>#DIV/0!</v>
      </c>
      <c r="S24" s="259" t="e">
        <f t="shared" ca="1" si="5"/>
        <v>#DIV/0!</v>
      </c>
      <c r="T24" s="259" t="e">
        <f t="shared" ca="1" si="6"/>
        <v>#DIV/0!</v>
      </c>
      <c r="U24" s="259" t="e">
        <f t="shared" ca="1" si="7"/>
        <v>#DIV/0!</v>
      </c>
      <c r="V24" s="259" t="e">
        <f t="shared" ca="1" si="8"/>
        <v>#DIV/0!</v>
      </c>
      <c r="W24" s="259" t="e">
        <f t="shared" ca="1" si="9"/>
        <v>#DIV/0!</v>
      </c>
      <c r="X24" s="259" t="e">
        <f t="shared" ca="1" si="10"/>
        <v>#DIV/0!</v>
      </c>
      <c r="Y24" s="204"/>
    </row>
    <row r="25" spans="1:25" hidden="1">
      <c r="A25" s="199" t="s">
        <v>181</v>
      </c>
      <c r="B25" s="126" t="s">
        <v>232</v>
      </c>
      <c r="C25" s="206"/>
      <c r="D25" s="206"/>
      <c r="E25" s="193">
        <f t="shared" ref="E25:N25" si="21">E11*E21</f>
        <v>0</v>
      </c>
      <c r="F25" s="193" t="e">
        <f t="shared" si="21"/>
        <v>#REF!</v>
      </c>
      <c r="G25" s="193" t="e">
        <f t="shared" si="21"/>
        <v>#REF!</v>
      </c>
      <c r="H25" s="193" t="e">
        <f t="shared" ca="1" si="21"/>
        <v>#DIV/0!</v>
      </c>
      <c r="I25" s="193" t="e">
        <f t="shared" ca="1" si="21"/>
        <v>#DIV/0!</v>
      </c>
      <c r="J25" s="193" t="e">
        <f t="shared" ca="1" si="21"/>
        <v>#DIV/0!</v>
      </c>
      <c r="K25" s="193" t="e">
        <f t="shared" ca="1" si="21"/>
        <v>#DIV/0!</v>
      </c>
      <c r="L25" s="193" t="e">
        <f t="shared" ca="1" si="21"/>
        <v>#DIV/0!</v>
      </c>
      <c r="M25" s="193" t="e">
        <f t="shared" ca="1" si="21"/>
        <v>#DIV/0!</v>
      </c>
      <c r="N25" s="193" t="e">
        <f t="shared" ca="1" si="21"/>
        <v>#DIV/0!</v>
      </c>
      <c r="O25" s="258" t="e">
        <f t="shared" si="1"/>
        <v>#DIV/0!</v>
      </c>
      <c r="P25" s="259" t="e">
        <f t="shared" si="2"/>
        <v>#REF!</v>
      </c>
      <c r="Q25" s="259" t="e">
        <f t="shared" si="3"/>
        <v>#REF!</v>
      </c>
      <c r="R25" s="259" t="e">
        <f t="shared" ca="1" si="4"/>
        <v>#DIV/0!</v>
      </c>
      <c r="S25" s="259" t="e">
        <f t="shared" ca="1" si="5"/>
        <v>#DIV/0!</v>
      </c>
      <c r="T25" s="259" t="e">
        <f t="shared" ca="1" si="6"/>
        <v>#DIV/0!</v>
      </c>
      <c r="U25" s="259" t="e">
        <f t="shared" ca="1" si="7"/>
        <v>#DIV/0!</v>
      </c>
      <c r="V25" s="259" t="e">
        <f t="shared" ca="1" si="8"/>
        <v>#DIV/0!</v>
      </c>
      <c r="W25" s="259" t="e">
        <f t="shared" ca="1" si="9"/>
        <v>#DIV/0!</v>
      </c>
      <c r="X25" s="259" t="e">
        <f t="shared" ca="1" si="10"/>
        <v>#DIV/0!</v>
      </c>
      <c r="Y25" s="204"/>
    </row>
    <row r="26" spans="1:25" ht="15.75">
      <c r="A26" s="199" t="s">
        <v>193</v>
      </c>
      <c r="B26" s="130" t="s">
        <v>277</v>
      </c>
      <c r="C26" s="272"/>
      <c r="D26" s="272"/>
      <c r="E26" s="422" t="e">
        <f>E22/(E7-E8)</f>
        <v>#REF!</v>
      </c>
      <c r="F26" s="422" t="e">
        <f t="shared" ref="F26:N26" si="22">F22/(F7-F8)</f>
        <v>#REF!</v>
      </c>
      <c r="G26" s="422" t="e">
        <f t="shared" si="22"/>
        <v>#REF!</v>
      </c>
      <c r="H26" s="422" t="e">
        <f t="shared" si="22"/>
        <v>#REF!</v>
      </c>
      <c r="I26" s="422" t="e">
        <f t="shared" si="22"/>
        <v>#REF!</v>
      </c>
      <c r="J26" s="422" t="e">
        <f t="shared" si="22"/>
        <v>#REF!</v>
      </c>
      <c r="K26" s="422" t="e">
        <f t="shared" ca="1" si="22"/>
        <v>#DIV/0!</v>
      </c>
      <c r="L26" s="422" t="e">
        <f t="shared" ca="1" si="22"/>
        <v>#DIV/0!</v>
      </c>
      <c r="M26" s="422" t="e">
        <f t="shared" ca="1" si="22"/>
        <v>#DIV/0!</v>
      </c>
      <c r="N26" s="422" t="e">
        <f t="shared" ca="1" si="22"/>
        <v>#DIV/0!</v>
      </c>
      <c r="O26" s="258" t="e">
        <f t="shared" si="1"/>
        <v>#REF!</v>
      </c>
      <c r="P26" s="259" t="e">
        <f t="shared" si="2"/>
        <v>#REF!</v>
      </c>
      <c r="Q26" s="259" t="e">
        <f t="shared" si="3"/>
        <v>#REF!</v>
      </c>
      <c r="R26" s="259" t="e">
        <f t="shared" si="4"/>
        <v>#REF!</v>
      </c>
      <c r="S26" s="259" t="e">
        <f t="shared" si="5"/>
        <v>#REF!</v>
      </c>
      <c r="T26" s="259" t="e">
        <f t="shared" si="6"/>
        <v>#REF!</v>
      </c>
      <c r="U26" s="259" t="e">
        <f t="shared" ca="1" si="7"/>
        <v>#DIV/0!</v>
      </c>
      <c r="V26" s="259" t="e">
        <f t="shared" ca="1" si="8"/>
        <v>#DIV/0!</v>
      </c>
      <c r="W26" s="259" t="e">
        <f t="shared" ca="1" si="9"/>
        <v>#DIV/0!</v>
      </c>
      <c r="X26" s="259" t="e">
        <f t="shared" ca="1" si="10"/>
        <v>#DIV/0!</v>
      </c>
      <c r="Y26" s="204"/>
    </row>
    <row r="27" spans="1:25">
      <c r="B27" s="118" t="s">
        <v>278</v>
      </c>
      <c r="C27" s="278"/>
      <c r="D27" s="278"/>
      <c r="E27" s="278"/>
      <c r="F27" s="444" t="e">
        <f>(E13*((E9+E10+E11)/E7)-E22)+(F13*((F9+F10+F11)/F7)-F22)</f>
        <v>#REF!</v>
      </c>
      <c r="G27" s="278"/>
      <c r="H27" s="436" t="e">
        <f ca="1">(G13*((G9+G10+G11)/G7)-G22)+(H13*((H9+H10+H11)/H7)-H22)</f>
        <v>#REF!</v>
      </c>
      <c r="I27" s="278"/>
      <c r="J27" s="436" t="e">
        <f ca="1">(I13*((I9+I10+I11)/I7)-I22)+(J13*((J9+J10+J11)/J7)-J22)</f>
        <v>#REF!</v>
      </c>
      <c r="K27" s="278"/>
      <c r="L27" s="436" t="e">
        <f ca="1">(K13*((K9+K10+K11)/K7)-K22)+(L13*((L9+L10+L11)/L7)-L22)</f>
        <v>#DIV/0!</v>
      </c>
      <c r="M27" s="278"/>
      <c r="N27" s="436" t="e">
        <f ca="1">(M13*((M9+M10+M11)/M7)-M22)+(N13*((N9+N10+N11)/N7)-N22)</f>
        <v>#DIV/0!</v>
      </c>
    </row>
    <row r="29" spans="1:25">
      <c r="A29" s="200"/>
      <c r="B29" s="679" t="s">
        <v>284</v>
      </c>
      <c r="C29" s="711"/>
      <c r="D29" s="711"/>
      <c r="E29" s="711"/>
      <c r="F29" s="711"/>
      <c r="G29" s="711"/>
    </row>
    <row r="30" spans="1:25" ht="38.25">
      <c r="A30" s="197"/>
      <c r="B30" s="141" t="str">
        <f>'[14]Тариф ТС'!B106</f>
        <v>Сумма недополученной выручки (со знаком "+" выпадающих расходы; со занком "-" пересбор), руб.</v>
      </c>
      <c r="C30" s="215"/>
      <c r="D30" s="215"/>
      <c r="E30" s="215"/>
      <c r="F30" s="201" t="e">
        <f>F27</f>
        <v>#REF!</v>
      </c>
      <c r="G30" s="264"/>
      <c r="H30" s="193" t="e">
        <f ca="1">H27</f>
        <v>#REF!</v>
      </c>
      <c r="I30" s="216"/>
      <c r="J30" s="193" t="e">
        <f ca="1">J27</f>
        <v>#REF!</v>
      </c>
      <c r="K30" s="190"/>
      <c r="L30" s="193" t="e">
        <f ca="1">L27</f>
        <v>#DIV/0!</v>
      </c>
      <c r="M30" s="190"/>
      <c r="N30" s="193" t="e">
        <f ca="1">N27</f>
        <v>#DIV/0!</v>
      </c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</row>
  </sheetData>
  <sheetProtection formatCells="0" formatColumns="0" formatRows="0" insertHyperlinks="0" sort="0" autoFilter="0" pivotTables="0"/>
  <mergeCells count="18">
    <mergeCell ref="B29:G29"/>
    <mergeCell ref="M4:N4"/>
    <mergeCell ref="O4:P4"/>
    <mergeCell ref="Q4:R4"/>
    <mergeCell ref="S4:T4"/>
    <mergeCell ref="A2:Y2"/>
    <mergeCell ref="A3:Y3"/>
    <mergeCell ref="A4:A5"/>
    <mergeCell ref="B4:B5"/>
    <mergeCell ref="C4:C5"/>
    <mergeCell ref="D4:D5"/>
    <mergeCell ref="E4:F4"/>
    <mergeCell ref="G4:H4"/>
    <mergeCell ref="I4:J4"/>
    <mergeCell ref="K4:L4"/>
    <mergeCell ref="Y4:Y5"/>
    <mergeCell ref="U4:V4"/>
    <mergeCell ref="W4:X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P4" sqref="P4"/>
    </sheetView>
  </sheetViews>
  <sheetFormatPr defaultRowHeight="15"/>
  <cols>
    <col min="1" max="14" width="9.140625" style="333"/>
    <col min="15" max="15" width="14.28515625" style="333" customWidth="1"/>
    <col min="16" max="16" width="14.7109375" style="342" customWidth="1"/>
    <col min="17" max="17" width="47.7109375" style="333" customWidth="1"/>
    <col min="18" max="16384" width="9.140625" style="333"/>
  </cols>
  <sheetData>
    <row r="1" spans="1:17" ht="25.5">
      <c r="A1" s="334"/>
      <c r="B1" s="637" t="s">
        <v>693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339" t="s">
        <v>691</v>
      </c>
      <c r="Q1" s="334" t="s">
        <v>692</v>
      </c>
    </row>
    <row r="2" spans="1:17">
      <c r="A2" s="334" t="s">
        <v>678</v>
      </c>
      <c r="B2" s="636" t="s">
        <v>677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190" t="e">
        <f>#REF!/#REF!*100</f>
        <v>#REF!</v>
      </c>
      <c r="Q2" s="338" t="s">
        <v>703</v>
      </c>
    </row>
    <row r="3" spans="1:17">
      <c r="A3" s="636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190"/>
      <c r="Q3" s="338"/>
    </row>
    <row r="4" spans="1:17">
      <c r="A4" s="334"/>
      <c r="B4" s="637" t="s">
        <v>679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340">
        <v>5.0752289999999999E-2</v>
      </c>
      <c r="Q4" s="338" t="s">
        <v>680</v>
      </c>
    </row>
    <row r="5" spans="1:17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190"/>
      <c r="Q5" s="338"/>
    </row>
    <row r="6" spans="1:17" ht="39">
      <c r="A6" s="637" t="s">
        <v>695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190">
        <v>0</v>
      </c>
      <c r="Q6" s="338" t="s">
        <v>696</v>
      </c>
    </row>
    <row r="7" spans="1:17" ht="26.25">
      <c r="A7" s="334" t="s">
        <v>681</v>
      </c>
      <c r="B7" s="637" t="s">
        <v>697</v>
      </c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190" t="e">
        <f>(#REF!+#REF!+#REF!+#REF!)/#REF!</f>
        <v>#REF!</v>
      </c>
      <c r="Q7" s="338" t="s">
        <v>702</v>
      </c>
    </row>
    <row r="8" spans="1:17" ht="39">
      <c r="A8" s="637" t="s">
        <v>683</v>
      </c>
      <c r="B8" s="637" t="s">
        <v>682</v>
      </c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190" t="e">
        <f>(#REF!+#REF!+#REF!+#REF!)*65%/#REF!</f>
        <v>#REF!</v>
      </c>
      <c r="Q8" s="338" t="s">
        <v>701</v>
      </c>
    </row>
    <row r="9" spans="1:17" ht="26.25">
      <c r="A9" s="637"/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190">
        <v>0</v>
      </c>
      <c r="Q9" s="338" t="s">
        <v>700</v>
      </c>
    </row>
    <row r="10" spans="1:17" ht="39">
      <c r="A10" s="637" t="s">
        <v>681</v>
      </c>
      <c r="B10" s="637" t="s">
        <v>684</v>
      </c>
      <c r="C10" s="637"/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190" t="e">
        <f>(#REF!+#REF!+#REF!+#REF!)*35%/#REF!</f>
        <v>#REF!</v>
      </c>
      <c r="Q10" s="338" t="s">
        <v>699</v>
      </c>
    </row>
    <row r="11" spans="1:17" ht="39">
      <c r="A11" s="637"/>
      <c r="B11" s="637"/>
      <c r="C11" s="637"/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341"/>
      <c r="Q11" s="338" t="s">
        <v>698</v>
      </c>
    </row>
    <row r="12" spans="1:17">
      <c r="A12" s="334"/>
      <c r="B12" s="637"/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190"/>
      <c r="Q12" s="338"/>
    </row>
    <row r="13" spans="1:17" ht="26.25">
      <c r="A13" s="334" t="s">
        <v>688</v>
      </c>
      <c r="B13" s="637" t="s">
        <v>685</v>
      </c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190"/>
      <c r="Q13" s="338" t="s">
        <v>690</v>
      </c>
    </row>
    <row r="14" spans="1:17">
      <c r="A14" s="334"/>
      <c r="B14" s="637"/>
      <c r="C14" s="637"/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341"/>
      <c r="Q14" s="712" t="s">
        <v>694</v>
      </c>
    </row>
    <row r="15" spans="1:17">
      <c r="A15" s="334"/>
      <c r="B15" s="637" t="s">
        <v>686</v>
      </c>
      <c r="C15" s="637"/>
      <c r="D15" s="637"/>
      <c r="E15" s="637"/>
      <c r="F15" s="637"/>
      <c r="G15" s="637"/>
      <c r="H15" s="637"/>
      <c r="I15" s="637"/>
      <c r="J15" s="637"/>
      <c r="K15" s="637"/>
      <c r="L15" s="637"/>
      <c r="M15" s="637"/>
      <c r="N15" s="637"/>
      <c r="O15" s="637"/>
      <c r="P15" s="341"/>
      <c r="Q15" s="712"/>
    </row>
    <row r="16" spans="1:17">
      <c r="A16" s="334"/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41"/>
      <c r="Q16" s="712"/>
    </row>
    <row r="17" spans="1:17">
      <c r="A17" s="334"/>
      <c r="B17" s="637" t="s">
        <v>687</v>
      </c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7"/>
      <c r="O17" s="637"/>
      <c r="P17" s="341"/>
      <c r="Q17" s="335" t="s">
        <v>689</v>
      </c>
    </row>
    <row r="18" spans="1:17">
      <c r="A18" s="337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41"/>
      <c r="Q18" s="336"/>
    </row>
  </sheetData>
  <mergeCells count="17">
    <mergeCell ref="B10:O11"/>
    <mergeCell ref="A10:A11"/>
    <mergeCell ref="Q14:Q16"/>
    <mergeCell ref="B1:O1"/>
    <mergeCell ref="B15:O15"/>
    <mergeCell ref="B17:O17"/>
    <mergeCell ref="B12:O12"/>
    <mergeCell ref="B13:O13"/>
    <mergeCell ref="B2:O2"/>
    <mergeCell ref="A3:O3"/>
    <mergeCell ref="B4:O4"/>
    <mergeCell ref="A5:O5"/>
    <mergeCell ref="A6:O6"/>
    <mergeCell ref="B14:O14"/>
    <mergeCell ref="B7:O7"/>
    <mergeCell ref="A8:A9"/>
    <mergeCell ref="B8:O9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80"/>
  <sheetViews>
    <sheetView zoomScale="70" zoomScaleNormal="70" zoomScaleSheetLayoutView="54" workbookViewId="0">
      <pane xSplit="1" ySplit="10" topLeftCell="B41" activePane="bottomRight" state="frozen"/>
      <selection pane="topRight" activeCell="B1" sqref="B1"/>
      <selection pane="bottomLeft" activeCell="A11" sqref="A11"/>
      <selection pane="bottomRight" activeCell="Y70" sqref="Y70"/>
    </sheetView>
  </sheetViews>
  <sheetFormatPr defaultColWidth="9.140625" defaultRowHeight="12.75"/>
  <cols>
    <col min="1" max="1" width="20.85546875" style="351" customWidth="1"/>
    <col min="2" max="2" width="50.85546875" style="351" customWidth="1"/>
    <col min="3" max="3" width="15.5703125" style="351" customWidth="1"/>
    <col min="4" max="4" width="14.42578125" style="351" customWidth="1"/>
    <col min="5" max="5" width="15.28515625" style="351" customWidth="1"/>
    <col min="6" max="6" width="15" style="351" customWidth="1"/>
    <col min="7" max="7" width="15.7109375" style="351" customWidth="1"/>
    <col min="8" max="8" width="9.5703125" style="351" customWidth="1"/>
    <col min="9" max="9" width="10.5703125" style="351" customWidth="1"/>
    <col min="10" max="10" width="10.28515625" style="351" customWidth="1"/>
    <col min="11" max="11" width="9.85546875" style="351" customWidth="1"/>
    <col min="12" max="15" width="15.140625" style="351" customWidth="1"/>
    <col min="16" max="16" width="9.28515625" style="351" bestFit="1" customWidth="1"/>
    <col min="17" max="20" width="12.7109375" style="344" bestFit="1" customWidth="1"/>
    <col min="21" max="21" width="9.140625" style="351"/>
    <col min="22" max="25" width="9.42578125" style="351" bestFit="1" customWidth="1"/>
    <col min="26" max="16384" width="9.140625" style="351"/>
  </cols>
  <sheetData>
    <row r="1" spans="1:28" s="343" customFormat="1" ht="18.75">
      <c r="A1" s="577" t="s">
        <v>778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Q1" s="344"/>
      <c r="R1" s="344"/>
      <c r="S1" s="344"/>
      <c r="T1" s="344"/>
    </row>
    <row r="2" spans="1:28" s="343" customFormat="1" ht="18.75">
      <c r="A2" s="578" t="s">
        <v>779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Q2" s="344"/>
      <c r="R2" s="344"/>
      <c r="S2" s="344"/>
      <c r="T2" s="344"/>
    </row>
    <row r="3" spans="1:28" s="343" customFormat="1" ht="18.75">
      <c r="A3" s="579" t="s">
        <v>780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Q3" s="344"/>
      <c r="R3" s="344"/>
      <c r="S3" s="344"/>
      <c r="T3" s="344"/>
    </row>
    <row r="4" spans="1:28" s="343" customFormat="1" ht="18.75">
      <c r="C4" s="345" t="s">
        <v>781</v>
      </c>
      <c r="D4" s="346">
        <v>2018</v>
      </c>
      <c r="E4" s="347"/>
      <c r="F4" s="347"/>
      <c r="G4" s="347"/>
      <c r="H4" s="347"/>
      <c r="I4" s="347"/>
      <c r="J4" s="347"/>
      <c r="K4" s="348"/>
      <c r="L4" s="349"/>
      <c r="M4" s="350"/>
      <c r="N4" s="349"/>
      <c r="Q4" s="344"/>
      <c r="R4" s="344"/>
      <c r="S4" s="344"/>
      <c r="T4" s="344"/>
    </row>
    <row r="5" spans="1:28" ht="18.75">
      <c r="A5" s="578" t="s">
        <v>782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</row>
    <row r="6" spans="1:28">
      <c r="A6" s="579" t="s">
        <v>783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</row>
    <row r="8" spans="1:28">
      <c r="A8" s="580" t="s">
        <v>784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</row>
    <row r="9" spans="1:28" ht="68.25" customHeight="1">
      <c r="A9" s="573" t="s">
        <v>785</v>
      </c>
      <c r="B9" s="574"/>
      <c r="C9" s="576" t="s">
        <v>786</v>
      </c>
      <c r="D9" s="576" t="s">
        <v>787</v>
      </c>
      <c r="E9" s="576" t="s">
        <v>788</v>
      </c>
      <c r="F9" s="576" t="s">
        <v>789</v>
      </c>
      <c r="G9" s="581" t="s">
        <v>790</v>
      </c>
      <c r="H9" s="581" t="s">
        <v>791</v>
      </c>
      <c r="I9" s="581"/>
      <c r="J9" s="581"/>
      <c r="K9" s="581"/>
      <c r="L9" s="576" t="s">
        <v>792</v>
      </c>
      <c r="M9" s="576"/>
      <c r="N9" s="576"/>
      <c r="O9" s="576"/>
    </row>
    <row r="10" spans="1:28" ht="67.5" customHeight="1">
      <c r="A10" s="573"/>
      <c r="B10" s="575"/>
      <c r="C10" s="576"/>
      <c r="D10" s="576"/>
      <c r="E10" s="576"/>
      <c r="F10" s="576"/>
      <c r="G10" s="581"/>
      <c r="H10" s="352" t="s">
        <v>793</v>
      </c>
      <c r="I10" s="352" t="s">
        <v>794</v>
      </c>
      <c r="J10" s="352" t="s">
        <v>795</v>
      </c>
      <c r="K10" s="352" t="s">
        <v>796</v>
      </c>
      <c r="L10" s="352" t="s">
        <v>793</v>
      </c>
      <c r="M10" s="352" t="s">
        <v>794</v>
      </c>
      <c r="N10" s="352" t="s">
        <v>795</v>
      </c>
      <c r="O10" s="352" t="s">
        <v>797</v>
      </c>
    </row>
    <row r="11" spans="1:28" s="358" customFormat="1" ht="41.45" customHeight="1">
      <c r="A11" s="585" t="s">
        <v>342</v>
      </c>
      <c r="B11" s="353" t="s">
        <v>798</v>
      </c>
      <c r="C11" s="586">
        <v>1.8693900000000001</v>
      </c>
      <c r="D11" s="586">
        <v>2.66E-3</v>
      </c>
      <c r="E11" s="586"/>
      <c r="F11" s="586"/>
      <c r="G11" s="354">
        <f>C11*0.85*0.2022</f>
        <v>0.32129205929999999</v>
      </c>
      <c r="H11" s="582">
        <v>1.07176</v>
      </c>
      <c r="I11" s="582">
        <v>1.67804</v>
      </c>
      <c r="J11" s="582">
        <v>2.2513899999999998</v>
      </c>
      <c r="K11" s="582">
        <v>3.0272899999999998</v>
      </c>
      <c r="L11" s="355">
        <f>C11+D11+E11+F11+G11+H11</f>
        <v>3.2651020593000002</v>
      </c>
      <c r="M11" s="355">
        <f>C11+D11+E11+F11+G11+I11</f>
        <v>3.8713820593000001</v>
      </c>
      <c r="N11" s="355">
        <f>C11+D11+E11+F11+G11+J11</f>
        <v>4.4447320592999997</v>
      </c>
      <c r="O11" s="355">
        <f>C11+D11+E11+F11+G11+K11</f>
        <v>5.2206320592999997</v>
      </c>
      <c r="P11" s="356"/>
      <c r="Q11" s="357">
        <v>3265.1020592999998</v>
      </c>
      <c r="R11" s="357">
        <v>3871.3820593</v>
      </c>
      <c r="S11" s="357">
        <v>4444.7320592999995</v>
      </c>
      <c r="T11" s="357">
        <v>5220.6320593</v>
      </c>
      <c r="V11" s="359">
        <f>Q11/1000-L11</f>
        <v>0</v>
      </c>
      <c r="W11" s="359">
        <f t="shared" ref="W11:Y26" si="0">R11/1000-M11</f>
        <v>0</v>
      </c>
      <c r="X11" s="359">
        <f t="shared" si="0"/>
        <v>0</v>
      </c>
      <c r="Y11" s="359">
        <f t="shared" si="0"/>
        <v>0</v>
      </c>
    </row>
    <row r="12" spans="1:28" s="358" customFormat="1" ht="39">
      <c r="A12" s="585"/>
      <c r="B12" s="353" t="s">
        <v>799</v>
      </c>
      <c r="C12" s="586">
        <v>1869.39</v>
      </c>
      <c r="D12" s="586"/>
      <c r="E12" s="586"/>
      <c r="F12" s="586"/>
      <c r="G12" s="354">
        <f>C11*0.85*0.1904</f>
        <v>0.30254207760000001</v>
      </c>
      <c r="H12" s="583"/>
      <c r="I12" s="583"/>
      <c r="J12" s="583"/>
      <c r="K12" s="583"/>
      <c r="L12" s="355">
        <f>C11+D11+E11+F11+G12+H11</f>
        <v>3.2463520776000001</v>
      </c>
      <c r="M12" s="355">
        <f>C11+D11+E11+F11+G12+I11</f>
        <v>3.8526320776</v>
      </c>
      <c r="N12" s="355">
        <f>C11+D11+E11+F11+G12+J11</f>
        <v>4.4259820776000005</v>
      </c>
      <c r="O12" s="355">
        <f>C11+D11+E11+F11+G12+K11</f>
        <v>5.2018820776000005</v>
      </c>
      <c r="P12" s="356"/>
      <c r="Q12" s="357">
        <v>3246.3520776</v>
      </c>
      <c r="R12" s="357">
        <v>3852.6320776000002</v>
      </c>
      <c r="S12" s="357">
        <v>4425.9820776000006</v>
      </c>
      <c r="T12" s="357">
        <v>5201.8820776000002</v>
      </c>
      <c r="U12" s="344"/>
      <c r="V12" s="359">
        <f t="shared" ref="V12:V14" si="1">Q12/1000-L12</f>
        <v>0</v>
      </c>
      <c r="W12" s="359">
        <f t="shared" si="0"/>
        <v>0</v>
      </c>
      <c r="X12" s="359">
        <f t="shared" si="0"/>
        <v>0</v>
      </c>
      <c r="Y12" s="359">
        <f t="shared" si="0"/>
        <v>0</v>
      </c>
      <c r="Z12" s="344"/>
      <c r="AA12" s="344"/>
      <c r="AB12" s="344"/>
    </row>
    <row r="13" spans="1:28" s="358" customFormat="1" ht="39">
      <c r="A13" s="585"/>
      <c r="B13" s="353" t="s">
        <v>800</v>
      </c>
      <c r="C13" s="586">
        <v>1869.39</v>
      </c>
      <c r="D13" s="586"/>
      <c r="E13" s="586"/>
      <c r="F13" s="586"/>
      <c r="G13" s="354">
        <f>C11*0.85*0.1208</f>
        <v>0.19194896520000002</v>
      </c>
      <c r="H13" s="583"/>
      <c r="I13" s="583"/>
      <c r="J13" s="583"/>
      <c r="K13" s="583"/>
      <c r="L13" s="355">
        <f>C11+D11+E11+F11+G13+H11</f>
        <v>3.1357589652</v>
      </c>
      <c r="M13" s="355">
        <f>C11+D11+E11+F11+G13+I11</f>
        <v>3.7420389651999999</v>
      </c>
      <c r="N13" s="355">
        <f>C11+D11+E11+F11+G13+J11</f>
        <v>4.3153889652000004</v>
      </c>
      <c r="O13" s="355">
        <f>C11+D11+E11+F11+G13+K11</f>
        <v>5.0912889652000004</v>
      </c>
      <c r="P13" s="356"/>
      <c r="Q13" s="357">
        <v>3135.7589652000001</v>
      </c>
      <c r="R13" s="357">
        <v>3742.0389651999999</v>
      </c>
      <c r="S13" s="357">
        <v>4315.3889652000007</v>
      </c>
      <c r="T13" s="357">
        <v>5091.2889652000003</v>
      </c>
      <c r="U13" s="344"/>
      <c r="V13" s="359">
        <f t="shared" si="1"/>
        <v>0</v>
      </c>
      <c r="W13" s="359">
        <f t="shared" si="0"/>
        <v>0</v>
      </c>
      <c r="X13" s="359">
        <f t="shared" si="0"/>
        <v>0</v>
      </c>
      <c r="Y13" s="359">
        <f t="shared" si="0"/>
        <v>0</v>
      </c>
      <c r="Z13" s="344"/>
      <c r="AA13" s="344"/>
      <c r="AB13" s="344"/>
    </row>
    <row r="14" spans="1:28" s="358" customFormat="1" ht="39">
      <c r="A14" s="585"/>
      <c r="B14" s="353" t="s">
        <v>801</v>
      </c>
      <c r="C14" s="586">
        <v>1869.39</v>
      </c>
      <c r="D14" s="586"/>
      <c r="E14" s="586"/>
      <c r="F14" s="586"/>
      <c r="G14" s="354">
        <f>C11*0.85*0.0652</f>
        <v>0.10360159379999999</v>
      </c>
      <c r="H14" s="584"/>
      <c r="I14" s="584"/>
      <c r="J14" s="584"/>
      <c r="K14" s="584"/>
      <c r="L14" s="355">
        <f>C11+D11+E11+F11+G14+H11</f>
        <v>3.0474115938000002</v>
      </c>
      <c r="M14" s="355">
        <f>C11+D11+E11+F11+G14+I11</f>
        <v>3.6536915938000001</v>
      </c>
      <c r="N14" s="355">
        <f>C11+D11+E11+F11+G14+J11</f>
        <v>4.2270415938000001</v>
      </c>
      <c r="O14" s="355">
        <f>C11+D11+E11+F11+G14+K11</f>
        <v>5.0029415938000001</v>
      </c>
      <c r="P14" s="356"/>
      <c r="Q14" s="357">
        <v>3047.4115938</v>
      </c>
      <c r="R14" s="357">
        <v>3653.6915938000002</v>
      </c>
      <c r="S14" s="357">
        <v>4227.0415938000006</v>
      </c>
      <c r="T14" s="357">
        <v>5002.9415938000002</v>
      </c>
      <c r="U14" s="344"/>
      <c r="V14" s="359">
        <f t="shared" si="1"/>
        <v>0</v>
      </c>
      <c r="W14" s="359">
        <f t="shared" si="0"/>
        <v>0</v>
      </c>
      <c r="X14" s="359">
        <f t="shared" si="0"/>
        <v>0</v>
      </c>
      <c r="Y14" s="359">
        <f t="shared" si="0"/>
        <v>0</v>
      </c>
      <c r="Z14" s="344"/>
      <c r="AA14" s="344"/>
      <c r="AB14" s="344"/>
    </row>
    <row r="15" spans="1:28" ht="39">
      <c r="A15" s="585" t="s">
        <v>343</v>
      </c>
      <c r="B15" s="353" t="s">
        <v>798</v>
      </c>
      <c r="C15" s="586">
        <v>2.08168</v>
      </c>
      <c r="D15" s="586">
        <v>3.0400000000000002E-3</v>
      </c>
      <c r="E15" s="586"/>
      <c r="F15" s="586"/>
      <c r="G15" s="354">
        <f>C15*0.85*0.2022</f>
        <v>0.35777834159999999</v>
      </c>
      <c r="H15" s="582">
        <v>1.07176</v>
      </c>
      <c r="I15" s="582">
        <v>1.67804</v>
      </c>
      <c r="J15" s="582">
        <v>2.2513899999999998</v>
      </c>
      <c r="K15" s="582">
        <v>3.0272899999999998</v>
      </c>
      <c r="L15" s="355">
        <f>C15+D15+E15+F15+G15+H15</f>
        <v>3.5142583415999997</v>
      </c>
      <c r="M15" s="355">
        <f>C15+D15+E15+F15+G15+I15</f>
        <v>4.1205383415999997</v>
      </c>
      <c r="N15" s="355">
        <f>C15+D15+E15+F15+G15+J15</f>
        <v>4.6938883415999992</v>
      </c>
      <c r="O15" s="355">
        <f>C15+D15+E15+F15+G15+K15</f>
        <v>5.4697883415999993</v>
      </c>
      <c r="P15" s="356"/>
      <c r="Q15" s="357">
        <v>3514.2583415999998</v>
      </c>
      <c r="R15" s="357">
        <v>4120.5383415999995</v>
      </c>
      <c r="S15" s="357">
        <v>4693.888341599999</v>
      </c>
      <c r="T15" s="357">
        <v>5469.7883416000004</v>
      </c>
      <c r="U15" s="344"/>
      <c r="V15" s="359">
        <f>Q15/1000-L15</f>
        <v>0</v>
      </c>
      <c r="W15" s="359">
        <f t="shared" si="0"/>
        <v>0</v>
      </c>
      <c r="X15" s="359">
        <f t="shared" si="0"/>
        <v>0</v>
      </c>
      <c r="Y15" s="359">
        <f t="shared" si="0"/>
        <v>0</v>
      </c>
      <c r="Z15" s="344"/>
      <c r="AA15" s="344"/>
      <c r="AB15" s="344"/>
    </row>
    <row r="16" spans="1:28" ht="38.25">
      <c r="A16" s="585"/>
      <c r="B16" s="353" t="s">
        <v>799</v>
      </c>
      <c r="C16" s="586">
        <v>2081.6799999999998</v>
      </c>
      <c r="D16" s="586"/>
      <c r="E16" s="586"/>
      <c r="F16" s="586"/>
      <c r="G16" s="354">
        <f>C15*0.85*0.1904</f>
        <v>0.3368990912</v>
      </c>
      <c r="H16" s="583"/>
      <c r="I16" s="583"/>
      <c r="J16" s="583"/>
      <c r="K16" s="583"/>
      <c r="L16" s="355">
        <f>C15+D15+E15+F15+G16+H15</f>
        <v>3.4933790911999996</v>
      </c>
      <c r="M16" s="355">
        <f>C15+D15+E15+F15+G16+I15</f>
        <v>4.0996590911999995</v>
      </c>
      <c r="N16" s="355">
        <f>C15+D15+E15+F15+G16+J15</f>
        <v>4.6730090911999991</v>
      </c>
      <c r="O16" s="355">
        <f>C15+D15+E15+F15+G16+K15</f>
        <v>5.4489090911999991</v>
      </c>
      <c r="P16" s="360"/>
      <c r="Q16" s="357">
        <v>3493.3790911999995</v>
      </c>
      <c r="R16" s="357">
        <v>4099.6590911999992</v>
      </c>
      <c r="S16" s="357">
        <v>4673.0090911999987</v>
      </c>
      <c r="T16" s="357">
        <v>5448.9090911999992</v>
      </c>
      <c r="U16" s="344"/>
      <c r="V16" s="359">
        <f t="shared" ref="V16:Y58" si="2">Q16/1000-L16</f>
        <v>0</v>
      </c>
      <c r="W16" s="359">
        <f t="shared" si="0"/>
        <v>0</v>
      </c>
      <c r="X16" s="359">
        <f t="shared" si="0"/>
        <v>0</v>
      </c>
      <c r="Y16" s="359">
        <f t="shared" si="0"/>
        <v>0</v>
      </c>
      <c r="Z16" s="344"/>
      <c r="AA16" s="344"/>
      <c r="AB16" s="344"/>
    </row>
    <row r="17" spans="1:28" ht="38.25">
      <c r="A17" s="585"/>
      <c r="B17" s="353" t="s">
        <v>800</v>
      </c>
      <c r="C17" s="586">
        <v>2081.6799999999998</v>
      </c>
      <c r="D17" s="586"/>
      <c r="E17" s="586"/>
      <c r="F17" s="586"/>
      <c r="G17" s="354">
        <f>C15*0.85*0.1208</f>
        <v>0.21374690240000002</v>
      </c>
      <c r="H17" s="583"/>
      <c r="I17" s="583"/>
      <c r="J17" s="583"/>
      <c r="K17" s="583"/>
      <c r="L17" s="355">
        <f>C15+D15+E15+F15+G17+H15</f>
        <v>3.3702269023999998</v>
      </c>
      <c r="M17" s="355">
        <f>C15+D15+E15+F15+G17+I15</f>
        <v>3.9765069023999997</v>
      </c>
      <c r="N17" s="355">
        <f>C15+D15+E15+F15+G17+J15</f>
        <v>4.5498569024000002</v>
      </c>
      <c r="O17" s="355">
        <f>C15+D15+E15+F15+G17+K15</f>
        <v>5.3257569024000002</v>
      </c>
      <c r="P17" s="360"/>
      <c r="Q17" s="357">
        <v>3370.2269023999997</v>
      </c>
      <c r="R17" s="357">
        <v>3976.5069023999995</v>
      </c>
      <c r="S17" s="357">
        <v>4549.8569023999999</v>
      </c>
      <c r="T17" s="357">
        <v>5325.7569024000004</v>
      </c>
      <c r="U17" s="344"/>
      <c r="V17" s="359">
        <f t="shared" si="2"/>
        <v>0</v>
      </c>
      <c r="W17" s="359">
        <f t="shared" si="0"/>
        <v>0</v>
      </c>
      <c r="X17" s="359">
        <f t="shared" si="0"/>
        <v>0</v>
      </c>
      <c r="Y17" s="359">
        <f t="shared" si="0"/>
        <v>0</v>
      </c>
      <c r="Z17" s="344"/>
      <c r="AA17" s="344"/>
      <c r="AB17" s="344"/>
    </row>
    <row r="18" spans="1:28" ht="38.25">
      <c r="A18" s="585"/>
      <c r="B18" s="353" t="s">
        <v>801</v>
      </c>
      <c r="C18" s="586">
        <v>2081.6799999999998</v>
      </c>
      <c r="D18" s="586"/>
      <c r="E18" s="586"/>
      <c r="F18" s="586"/>
      <c r="G18" s="354">
        <f>C15*0.85*0.0652</f>
        <v>0.11536670559999999</v>
      </c>
      <c r="H18" s="584"/>
      <c r="I18" s="584"/>
      <c r="J18" s="584"/>
      <c r="K18" s="584"/>
      <c r="L18" s="355">
        <f>C15+D15+E15+F15+G18+H15</f>
        <v>3.2718467055999998</v>
      </c>
      <c r="M18" s="355">
        <f>C15+D15+E15+F15+G18+I15</f>
        <v>3.8781267055999997</v>
      </c>
      <c r="N18" s="355">
        <f>C15+D15+E15+F15+G18+J15</f>
        <v>4.4514767055999993</v>
      </c>
      <c r="O18" s="355">
        <f>C15+D15+E15+F15+G18+K15</f>
        <v>5.2273767055999993</v>
      </c>
      <c r="P18" s="360"/>
      <c r="Q18" s="357">
        <v>3271.8467056</v>
      </c>
      <c r="R18" s="357">
        <v>3878.1267055999997</v>
      </c>
      <c r="S18" s="357">
        <v>4451.4767055999991</v>
      </c>
      <c r="T18" s="357">
        <v>5227.3767055999997</v>
      </c>
      <c r="U18" s="344"/>
      <c r="V18" s="359">
        <f t="shared" si="2"/>
        <v>0</v>
      </c>
      <c r="W18" s="359">
        <f t="shared" si="0"/>
        <v>0</v>
      </c>
      <c r="X18" s="359">
        <f t="shared" si="0"/>
        <v>0</v>
      </c>
      <c r="Y18" s="359">
        <f t="shared" si="0"/>
        <v>0</v>
      </c>
      <c r="Z18" s="344"/>
      <c r="AA18" s="344"/>
      <c r="AB18" s="344"/>
    </row>
    <row r="19" spans="1:28" ht="39">
      <c r="A19" s="585" t="s">
        <v>344</v>
      </c>
      <c r="B19" s="353" t="s">
        <v>798</v>
      </c>
      <c r="C19" s="586">
        <v>1.93791</v>
      </c>
      <c r="D19" s="586">
        <v>2.7799999999999999E-3</v>
      </c>
      <c r="E19" s="586"/>
      <c r="F19" s="586"/>
      <c r="G19" s="354">
        <f>C19*0.85*0.2022</f>
        <v>0.33306859169999997</v>
      </c>
      <c r="H19" s="582">
        <v>1.07176</v>
      </c>
      <c r="I19" s="582">
        <v>1.67804</v>
      </c>
      <c r="J19" s="582">
        <v>2.2513899999999998</v>
      </c>
      <c r="K19" s="582">
        <v>3.0272899999999998</v>
      </c>
      <c r="L19" s="355">
        <f>C19+D19+E19+F19+G19+H19</f>
        <v>3.3455185917000003</v>
      </c>
      <c r="M19" s="355">
        <f>C19+D19+E19+F19+G19+I19</f>
        <v>3.9517985917000003</v>
      </c>
      <c r="N19" s="355">
        <f>C19+D19+E19+F19+G19+J19</f>
        <v>4.5251485916999998</v>
      </c>
      <c r="O19" s="355">
        <f>C19+D19+E19+F19+G19+K19</f>
        <v>5.3010485916999999</v>
      </c>
      <c r="P19" s="356"/>
      <c r="Q19" s="361">
        <v>3345.5185917000003</v>
      </c>
      <c r="R19" s="357">
        <v>3951.7985917000001</v>
      </c>
      <c r="S19" s="357">
        <v>4525.1485917</v>
      </c>
      <c r="T19" s="359">
        <v>5301.0485916999996</v>
      </c>
      <c r="U19" s="344"/>
      <c r="V19" s="359">
        <f t="shared" si="2"/>
        <v>0</v>
      </c>
      <c r="W19" s="359">
        <f t="shared" si="0"/>
        <v>0</v>
      </c>
      <c r="X19" s="359">
        <f t="shared" si="0"/>
        <v>0</v>
      </c>
      <c r="Y19" s="359">
        <f t="shared" si="0"/>
        <v>0</v>
      </c>
      <c r="Z19" s="344"/>
      <c r="AA19" s="344"/>
      <c r="AB19" s="344"/>
    </row>
    <row r="20" spans="1:28" ht="38.25">
      <c r="A20" s="585"/>
      <c r="B20" s="353" t="s">
        <v>799</v>
      </c>
      <c r="C20" s="586">
        <v>1937.91</v>
      </c>
      <c r="D20" s="586"/>
      <c r="E20" s="586"/>
      <c r="F20" s="586"/>
      <c r="G20" s="354">
        <f>C19*0.85*0.1904</f>
        <v>0.31363135440000001</v>
      </c>
      <c r="H20" s="583"/>
      <c r="I20" s="583"/>
      <c r="J20" s="583"/>
      <c r="K20" s="583"/>
      <c r="L20" s="355">
        <f>C19+D19+E19+F19+G20+H19</f>
        <v>3.3260813544000003</v>
      </c>
      <c r="M20" s="355">
        <f>C19+D19+E19+F19+G20+I19</f>
        <v>3.9323613544000002</v>
      </c>
      <c r="N20" s="355">
        <f>C19+D19+E19+F19+G20+J19</f>
        <v>4.5057113543999998</v>
      </c>
      <c r="O20" s="355">
        <f>C19+D19+E19+F19+G20+K19</f>
        <v>5.2816113543999998</v>
      </c>
      <c r="P20" s="360"/>
      <c r="Q20" s="357">
        <v>3326.0813544000002</v>
      </c>
      <c r="R20" s="357">
        <v>3932.3613544000004</v>
      </c>
      <c r="S20" s="357">
        <v>4505.7113543999994</v>
      </c>
      <c r="T20" s="357">
        <v>5281.6113544</v>
      </c>
      <c r="U20" s="344"/>
      <c r="V20" s="359">
        <f t="shared" si="2"/>
        <v>0</v>
      </c>
      <c r="W20" s="359">
        <f t="shared" si="0"/>
        <v>0</v>
      </c>
      <c r="X20" s="359">
        <f t="shared" si="0"/>
        <v>0</v>
      </c>
      <c r="Y20" s="359">
        <f t="shared" si="0"/>
        <v>0</v>
      </c>
      <c r="Z20" s="344"/>
      <c r="AA20" s="344"/>
      <c r="AB20" s="344"/>
    </row>
    <row r="21" spans="1:28" ht="38.25">
      <c r="A21" s="585"/>
      <c r="B21" s="353" t="s">
        <v>800</v>
      </c>
      <c r="C21" s="586">
        <v>1937.91</v>
      </c>
      <c r="D21" s="586"/>
      <c r="E21" s="586"/>
      <c r="F21" s="586"/>
      <c r="G21" s="354">
        <f>C19*0.85*0.1208</f>
        <v>0.1989845988</v>
      </c>
      <c r="H21" s="583"/>
      <c r="I21" s="583"/>
      <c r="J21" s="583"/>
      <c r="K21" s="583"/>
      <c r="L21" s="355">
        <f>C19+D19+E19+F19+G21+H19</f>
        <v>3.2114345988000004</v>
      </c>
      <c r="M21" s="355">
        <f>C19+D19+E19+F19+G21+I19</f>
        <v>3.8177145988000003</v>
      </c>
      <c r="N21" s="355">
        <f>C19+D19+E19+F19+G21+J19</f>
        <v>4.3910645987999999</v>
      </c>
      <c r="O21" s="355">
        <f>C19+D19+E19+F19+G21+K19</f>
        <v>5.1669645987999999</v>
      </c>
      <c r="P21" s="360"/>
      <c r="Q21" s="357">
        <v>3211.4345988000005</v>
      </c>
      <c r="R21" s="357">
        <v>3817.7145988000002</v>
      </c>
      <c r="S21" s="357">
        <v>4391.0645987999997</v>
      </c>
      <c r="T21" s="357">
        <v>5166.9645988000002</v>
      </c>
      <c r="U21" s="344"/>
      <c r="V21" s="359">
        <f t="shared" si="2"/>
        <v>0</v>
      </c>
      <c r="W21" s="359">
        <f t="shared" si="0"/>
        <v>0</v>
      </c>
      <c r="X21" s="359">
        <f t="shared" si="0"/>
        <v>0</v>
      </c>
      <c r="Y21" s="359">
        <f t="shared" si="0"/>
        <v>0</v>
      </c>
      <c r="Z21" s="344"/>
      <c r="AA21" s="344"/>
      <c r="AB21" s="344"/>
    </row>
    <row r="22" spans="1:28" ht="38.25">
      <c r="A22" s="585"/>
      <c r="B22" s="353" t="s">
        <v>801</v>
      </c>
      <c r="C22" s="586">
        <v>1937.91</v>
      </c>
      <c r="D22" s="586"/>
      <c r="E22" s="586"/>
      <c r="F22" s="586"/>
      <c r="G22" s="354">
        <f>C19*0.85*0.0652</f>
        <v>0.10739897219999998</v>
      </c>
      <c r="H22" s="584"/>
      <c r="I22" s="584"/>
      <c r="J22" s="584"/>
      <c r="K22" s="584"/>
      <c r="L22" s="355">
        <f>C19+D19+E19+F19+G22+H19</f>
        <v>3.1198489721999998</v>
      </c>
      <c r="M22" s="355">
        <f>C19+D19+E19+F19+G22+I19</f>
        <v>3.7261289721999997</v>
      </c>
      <c r="N22" s="355">
        <f>C19+D19+E19+F19+G22+J19</f>
        <v>4.2994789721999993</v>
      </c>
      <c r="O22" s="355">
        <f>C19+D19+E19+F19+G22+K19</f>
        <v>5.0753789721999993</v>
      </c>
      <c r="P22" s="360"/>
      <c r="Q22" s="357">
        <v>3119.8489721999999</v>
      </c>
      <c r="R22" s="357">
        <v>3726.1289721999997</v>
      </c>
      <c r="S22" s="357">
        <v>4299.4789721999996</v>
      </c>
      <c r="T22" s="357">
        <v>5075.3789721999992</v>
      </c>
      <c r="U22" s="344"/>
      <c r="V22" s="359">
        <f t="shared" si="2"/>
        <v>0</v>
      </c>
      <c r="W22" s="359">
        <f t="shared" si="0"/>
        <v>0</v>
      </c>
      <c r="X22" s="359">
        <f t="shared" si="0"/>
        <v>0</v>
      </c>
      <c r="Y22" s="359">
        <f t="shared" si="0"/>
        <v>0</v>
      </c>
      <c r="Z22" s="344"/>
      <c r="AA22" s="344"/>
      <c r="AB22" s="344"/>
    </row>
    <row r="23" spans="1:28" ht="38.25">
      <c r="A23" s="585" t="s">
        <v>345</v>
      </c>
      <c r="B23" s="353" t="s">
        <v>798</v>
      </c>
      <c r="C23" s="586">
        <v>2.0340500000000001</v>
      </c>
      <c r="D23" s="586">
        <v>3.0000000000000001E-3</v>
      </c>
      <c r="E23" s="586"/>
      <c r="F23" s="586"/>
      <c r="G23" s="354">
        <f>C23*0.85*0.2022</f>
        <v>0.34959217349999999</v>
      </c>
      <c r="H23" s="582">
        <v>1.07176</v>
      </c>
      <c r="I23" s="582">
        <v>1.67804</v>
      </c>
      <c r="J23" s="582">
        <v>2.2513899999999998</v>
      </c>
      <c r="K23" s="582">
        <v>3.0272899999999998</v>
      </c>
      <c r="L23" s="355">
        <f>C23+D23+E23+F23+G23+H23</f>
        <v>3.4584021735000006</v>
      </c>
      <c r="M23" s="355">
        <f>C23+D23+E23+F23+G23+I23</f>
        <v>4.0646821735000005</v>
      </c>
      <c r="N23" s="355">
        <f>C23+D23+E23+F23+G23+J23</f>
        <v>4.6380321735000001</v>
      </c>
      <c r="O23" s="355">
        <f>C23+D23+E23+F23+G23+K23</f>
        <v>5.4139321735000001</v>
      </c>
      <c r="P23" s="360"/>
      <c r="Q23" s="361">
        <v>3458.4021735000006</v>
      </c>
      <c r="R23" s="357">
        <v>4064.6821735000003</v>
      </c>
      <c r="S23" s="357">
        <v>4638.0321734999998</v>
      </c>
      <c r="T23" s="359">
        <v>5413.9321735000003</v>
      </c>
      <c r="U23" s="344"/>
      <c r="V23" s="359">
        <f t="shared" si="2"/>
        <v>0</v>
      </c>
      <c r="W23" s="359">
        <f t="shared" si="0"/>
        <v>0</v>
      </c>
      <c r="X23" s="359">
        <f t="shared" si="0"/>
        <v>0</v>
      </c>
      <c r="Y23" s="359">
        <f t="shared" si="0"/>
        <v>0</v>
      </c>
      <c r="Z23" s="344"/>
      <c r="AA23" s="344"/>
      <c r="AB23" s="344"/>
    </row>
    <row r="24" spans="1:28" ht="38.25">
      <c r="A24" s="585"/>
      <c r="B24" s="353" t="s">
        <v>799</v>
      </c>
      <c r="C24" s="586">
        <v>2034.05</v>
      </c>
      <c r="D24" s="586"/>
      <c r="E24" s="586"/>
      <c r="F24" s="586"/>
      <c r="G24" s="354">
        <f>C23*0.85*0.1904</f>
        <v>0.32919065200000003</v>
      </c>
      <c r="H24" s="583"/>
      <c r="I24" s="583"/>
      <c r="J24" s="583"/>
      <c r="K24" s="583"/>
      <c r="L24" s="355">
        <f>C23+D23+E23+F23+G24+H23</f>
        <v>3.4380006520000004</v>
      </c>
      <c r="M24" s="355">
        <f>C23+D23+E23+F23+G24+I23</f>
        <v>4.0442806520000003</v>
      </c>
      <c r="N24" s="355">
        <f>C23+D23+E23+F23+G24+J23</f>
        <v>4.6176306519999999</v>
      </c>
      <c r="O24" s="355">
        <f>C23+D23+E23+F23+G24+K23</f>
        <v>5.3935306519999999</v>
      </c>
      <c r="P24" s="360"/>
      <c r="Q24" s="357">
        <v>3438.0006520000002</v>
      </c>
      <c r="R24" s="357">
        <v>4044.2806520000004</v>
      </c>
      <c r="S24" s="357">
        <v>4617.6306519999998</v>
      </c>
      <c r="T24" s="357">
        <v>5393.5306520000004</v>
      </c>
      <c r="U24" s="344"/>
      <c r="V24" s="359">
        <f t="shared" si="2"/>
        <v>0</v>
      </c>
      <c r="W24" s="359">
        <f t="shared" si="0"/>
        <v>0</v>
      </c>
      <c r="X24" s="359">
        <f t="shared" si="0"/>
        <v>0</v>
      </c>
      <c r="Y24" s="359">
        <f t="shared" si="0"/>
        <v>0</v>
      </c>
      <c r="Z24" s="344"/>
      <c r="AA24" s="344"/>
      <c r="AB24" s="344"/>
    </row>
    <row r="25" spans="1:28" ht="38.25">
      <c r="A25" s="585"/>
      <c r="B25" s="353" t="s">
        <v>800</v>
      </c>
      <c r="C25" s="586">
        <v>2034.05</v>
      </c>
      <c r="D25" s="586"/>
      <c r="E25" s="586"/>
      <c r="F25" s="586"/>
      <c r="G25" s="354">
        <f>C23*0.85*0.1208</f>
        <v>0.20885625400000002</v>
      </c>
      <c r="H25" s="583"/>
      <c r="I25" s="583"/>
      <c r="J25" s="583"/>
      <c r="K25" s="583"/>
      <c r="L25" s="355">
        <f>C23+D23+E23+F23+G25+H23</f>
        <v>3.3176662540000006</v>
      </c>
      <c r="M25" s="355">
        <f>C23+D23+E23+F23+G25+I23</f>
        <v>3.9239462540000005</v>
      </c>
      <c r="N25" s="355">
        <f>C23+D23+E23+F23+G25+J23</f>
        <v>4.4972962540000001</v>
      </c>
      <c r="O25" s="355">
        <f>C23+D23+E23+F23+G25+K23</f>
        <v>5.2731962540000001</v>
      </c>
      <c r="P25" s="360"/>
      <c r="Q25" s="357">
        <v>3317.6662540000007</v>
      </c>
      <c r="R25" s="357">
        <v>3923.9462540000004</v>
      </c>
      <c r="S25" s="357">
        <v>4497.2962539999999</v>
      </c>
      <c r="T25" s="357">
        <v>5273.1962540000004</v>
      </c>
      <c r="U25" s="344"/>
      <c r="V25" s="359">
        <f t="shared" si="2"/>
        <v>0</v>
      </c>
      <c r="W25" s="359">
        <f t="shared" si="0"/>
        <v>0</v>
      </c>
      <c r="X25" s="359">
        <f t="shared" si="0"/>
        <v>0</v>
      </c>
      <c r="Y25" s="359">
        <f t="shared" si="0"/>
        <v>0</v>
      </c>
      <c r="Z25" s="344"/>
      <c r="AA25" s="344"/>
      <c r="AB25" s="344"/>
    </row>
    <row r="26" spans="1:28" ht="38.25">
      <c r="A26" s="585"/>
      <c r="B26" s="353" t="s">
        <v>801</v>
      </c>
      <c r="C26" s="586">
        <v>2034.05</v>
      </c>
      <c r="D26" s="586"/>
      <c r="E26" s="586"/>
      <c r="F26" s="586"/>
      <c r="G26" s="354">
        <f>C23*0.85*0.0652</f>
        <v>0.11272705099999999</v>
      </c>
      <c r="H26" s="584"/>
      <c r="I26" s="584"/>
      <c r="J26" s="584"/>
      <c r="K26" s="584"/>
      <c r="L26" s="355">
        <f>C23+D23+E23+F23+G26+H23</f>
        <v>3.2215370510000003</v>
      </c>
      <c r="M26" s="355">
        <f>C23+D23+E23+F23+G26+I23</f>
        <v>3.8278170510000002</v>
      </c>
      <c r="N26" s="355">
        <f>C23+D23+E23+F23+G26+J23</f>
        <v>4.4011670509999998</v>
      </c>
      <c r="O26" s="355">
        <f>C23+D23+E23+F23+G26+K23</f>
        <v>5.1770670509999999</v>
      </c>
      <c r="P26" s="360"/>
      <c r="Q26" s="357">
        <v>3221.5370510000002</v>
      </c>
      <c r="R26" s="357">
        <v>3827.8170510000004</v>
      </c>
      <c r="S26" s="357">
        <v>4401.1670509999994</v>
      </c>
      <c r="T26" s="357">
        <v>5177.067051</v>
      </c>
      <c r="U26" s="344"/>
      <c r="V26" s="359">
        <f t="shared" si="2"/>
        <v>0</v>
      </c>
      <c r="W26" s="359">
        <f t="shared" si="0"/>
        <v>0</v>
      </c>
      <c r="X26" s="359">
        <f t="shared" si="0"/>
        <v>0</v>
      </c>
      <c r="Y26" s="359">
        <f t="shared" si="0"/>
        <v>0</v>
      </c>
      <c r="Z26" s="344"/>
      <c r="AA26" s="344"/>
      <c r="AB26" s="344"/>
    </row>
    <row r="27" spans="1:28" ht="38.25">
      <c r="A27" s="585" t="s">
        <v>802</v>
      </c>
      <c r="B27" s="353" t="s">
        <v>798</v>
      </c>
      <c r="C27" s="586">
        <v>1.8118300000000001</v>
      </c>
      <c r="D27" s="586">
        <v>3.1099999999999999E-3</v>
      </c>
      <c r="E27" s="586"/>
      <c r="F27" s="586"/>
      <c r="G27" s="354">
        <f>C27*0.85*0.2022</f>
        <v>0.31139922209999998</v>
      </c>
      <c r="H27" s="582">
        <v>1.07176</v>
      </c>
      <c r="I27" s="582">
        <v>1.67804</v>
      </c>
      <c r="J27" s="582">
        <v>2.2513899999999998</v>
      </c>
      <c r="K27" s="582">
        <v>3.0272899999999998</v>
      </c>
      <c r="L27" s="355">
        <f>C27+D27+E27+F27+G27+H27</f>
        <v>3.1980992220999997</v>
      </c>
      <c r="M27" s="355">
        <f>C27+D27+E27+F27+G27+I27</f>
        <v>3.8043792220999997</v>
      </c>
      <c r="N27" s="355">
        <f>C27+D27+E27+F27+G27+J27</f>
        <v>4.3777292220999993</v>
      </c>
      <c r="O27" s="355">
        <f>C27+D27+E27+F27+G27+K27</f>
        <v>5.1536292220999993</v>
      </c>
      <c r="P27" s="360"/>
      <c r="Q27" s="357">
        <v>3198.0992220999997</v>
      </c>
      <c r="R27" s="357">
        <v>3804.3792220999999</v>
      </c>
      <c r="S27" s="357">
        <v>4377.7292220999989</v>
      </c>
      <c r="T27" s="357">
        <v>5153.6292220999994</v>
      </c>
      <c r="U27" s="344"/>
      <c r="V27" s="359">
        <f t="shared" si="2"/>
        <v>0</v>
      </c>
      <c r="W27" s="359">
        <f t="shared" si="2"/>
        <v>0</v>
      </c>
      <c r="X27" s="359">
        <f t="shared" si="2"/>
        <v>0</v>
      </c>
      <c r="Y27" s="359">
        <f t="shared" si="2"/>
        <v>0</v>
      </c>
      <c r="Z27" s="344"/>
      <c r="AA27" s="344"/>
      <c r="AB27" s="344"/>
    </row>
    <row r="28" spans="1:28" ht="38.25">
      <c r="A28" s="585"/>
      <c r="B28" s="353" t="s">
        <v>799</v>
      </c>
      <c r="C28" s="586"/>
      <c r="D28" s="586"/>
      <c r="E28" s="586"/>
      <c r="F28" s="586"/>
      <c r="G28" s="354">
        <f>C27*0.85*0.1904</f>
        <v>0.29322656720000001</v>
      </c>
      <c r="H28" s="583"/>
      <c r="I28" s="583"/>
      <c r="J28" s="583"/>
      <c r="K28" s="583"/>
      <c r="L28" s="355">
        <f>C27+D27+E27+F27+G28+H27</f>
        <v>3.1799265671999999</v>
      </c>
      <c r="M28" s="355">
        <f>C27+D27+E27+F27+G28+I27</f>
        <v>3.7862065671999998</v>
      </c>
      <c r="N28" s="355">
        <f>C27+D27+E27+F27+G28+J27</f>
        <v>4.3595565672000003</v>
      </c>
      <c r="O28" s="355">
        <f>C27+D27+E27+F27+G28+K27</f>
        <v>5.1354565672000003</v>
      </c>
      <c r="P28" s="360"/>
      <c r="Q28" s="357">
        <v>3179.9265671999997</v>
      </c>
      <c r="R28" s="357">
        <v>3786.2065671999999</v>
      </c>
      <c r="S28" s="357">
        <v>4359.5565671999993</v>
      </c>
      <c r="T28" s="357">
        <v>5135.4565671999999</v>
      </c>
      <c r="U28" s="344"/>
      <c r="V28" s="359">
        <f t="shared" si="2"/>
        <v>0</v>
      </c>
      <c r="W28" s="359">
        <f t="shared" si="2"/>
        <v>0</v>
      </c>
      <c r="X28" s="359">
        <f t="shared" si="2"/>
        <v>0</v>
      </c>
      <c r="Y28" s="359">
        <f t="shared" si="2"/>
        <v>0</v>
      </c>
      <c r="Z28" s="344"/>
      <c r="AA28" s="344"/>
      <c r="AB28" s="344"/>
    </row>
    <row r="29" spans="1:28" ht="38.25">
      <c r="A29" s="585"/>
      <c r="B29" s="353" t="s">
        <v>800</v>
      </c>
      <c r="C29" s="586"/>
      <c r="D29" s="586"/>
      <c r="E29" s="586"/>
      <c r="F29" s="586"/>
      <c r="G29" s="354">
        <f>C27*0.85*0.1208</f>
        <v>0.1860387044</v>
      </c>
      <c r="H29" s="583"/>
      <c r="I29" s="583"/>
      <c r="J29" s="583"/>
      <c r="K29" s="583"/>
      <c r="L29" s="355">
        <f>C27+D27+E27+F27+G29+H27</f>
        <v>3.0727387043999999</v>
      </c>
      <c r="M29" s="355">
        <f>C27+D27+E27+F27+G29+I27</f>
        <v>3.6790187043999998</v>
      </c>
      <c r="N29" s="355">
        <f>C27+D27+E27+F27+G29+J27</f>
        <v>4.2523687044000003</v>
      </c>
      <c r="O29" s="355">
        <f>C27+D27+E27+F27+G29+K27</f>
        <v>5.0282687044000003</v>
      </c>
      <c r="P29" s="360"/>
      <c r="Q29" s="357">
        <v>3072.7387043999997</v>
      </c>
      <c r="R29" s="357">
        <v>3679.0187043999999</v>
      </c>
      <c r="S29" s="357">
        <v>4252.3687043999998</v>
      </c>
      <c r="T29" s="357">
        <v>5028.2687044000004</v>
      </c>
      <c r="U29" s="344"/>
      <c r="V29" s="359">
        <f t="shared" si="2"/>
        <v>0</v>
      </c>
      <c r="W29" s="359">
        <f t="shared" si="2"/>
        <v>0</v>
      </c>
      <c r="X29" s="359">
        <f t="shared" si="2"/>
        <v>0</v>
      </c>
      <c r="Y29" s="359">
        <f t="shared" si="2"/>
        <v>0</v>
      </c>
      <c r="Z29" s="344"/>
      <c r="AA29" s="344"/>
      <c r="AB29" s="344"/>
    </row>
    <row r="30" spans="1:28" ht="38.25">
      <c r="A30" s="585"/>
      <c r="B30" s="353" t="s">
        <v>801</v>
      </c>
      <c r="C30" s="586"/>
      <c r="D30" s="586"/>
      <c r="E30" s="586"/>
      <c r="F30" s="586"/>
      <c r="G30" s="354">
        <f>C27*0.85*0.0652</f>
        <v>0.10041161859999999</v>
      </c>
      <c r="H30" s="584"/>
      <c r="I30" s="584"/>
      <c r="J30" s="584"/>
      <c r="K30" s="584"/>
      <c r="L30" s="355">
        <f>C27+D27+E27+F27+G30+H27</f>
        <v>2.9871116186000002</v>
      </c>
      <c r="M30" s="355">
        <f>C27+D27+E27+F27+G30+I27</f>
        <v>3.5933916186000001</v>
      </c>
      <c r="N30" s="355">
        <f>C27+D27+E27+F27+G30+J27</f>
        <v>4.1667416185999997</v>
      </c>
      <c r="O30" s="355">
        <f>C27+D27+E27+F27+G30+K27</f>
        <v>4.9426416185999997</v>
      </c>
      <c r="P30" s="360"/>
      <c r="Q30" s="357">
        <v>2987.1116185999999</v>
      </c>
      <c r="R30" s="357">
        <v>3593.3916185999997</v>
      </c>
      <c r="S30" s="357">
        <v>4166.7416186</v>
      </c>
      <c r="T30" s="357">
        <v>4942.6416185999997</v>
      </c>
      <c r="U30" s="344"/>
      <c r="V30" s="359">
        <f t="shared" si="2"/>
        <v>0</v>
      </c>
      <c r="W30" s="359">
        <f t="shared" si="2"/>
        <v>0</v>
      </c>
      <c r="X30" s="359">
        <f t="shared" si="2"/>
        <v>0</v>
      </c>
      <c r="Y30" s="359">
        <f t="shared" si="2"/>
        <v>0</v>
      </c>
      <c r="Z30" s="344"/>
      <c r="AA30" s="344"/>
      <c r="AB30" s="344"/>
    </row>
    <row r="31" spans="1:28" ht="38.25">
      <c r="A31" s="585" t="s">
        <v>803</v>
      </c>
      <c r="B31" s="353" t="s">
        <v>798</v>
      </c>
      <c r="C31" s="587">
        <v>1.9205300000000001</v>
      </c>
      <c r="D31" s="586">
        <v>3.2299999999999998E-3</v>
      </c>
      <c r="E31" s="586"/>
      <c r="F31" s="586"/>
      <c r="G31" s="354">
        <f>C31*0.85*0.2022</f>
        <v>0.33008149110000001</v>
      </c>
      <c r="H31" s="582">
        <v>1.07176</v>
      </c>
      <c r="I31" s="582">
        <v>1.67804</v>
      </c>
      <c r="J31" s="582">
        <v>2.2513899999999998</v>
      </c>
      <c r="K31" s="582">
        <v>3.0272899999999998</v>
      </c>
      <c r="L31" s="355">
        <f>C31+D31+E31+F31+G31+H31</f>
        <v>3.3256014911000005</v>
      </c>
      <c r="M31" s="355">
        <f>C31+D31+E31+F31+G31+I31</f>
        <v>3.9318814911000004</v>
      </c>
      <c r="N31" s="355">
        <f>C31+D31+E31+F31+G31+J31</f>
        <v>4.5052314911</v>
      </c>
      <c r="O31" s="355">
        <f>C31+D31+E31+F31+G31+K31</f>
        <v>5.2811314911</v>
      </c>
      <c r="P31" s="360"/>
      <c r="Q31" s="357">
        <v>3325.6014910999997</v>
      </c>
      <c r="R31" s="357">
        <v>3931.8814910999995</v>
      </c>
      <c r="S31" s="357">
        <v>4505.2314911000003</v>
      </c>
      <c r="T31" s="357">
        <v>5281.1314910999999</v>
      </c>
      <c r="U31" s="344"/>
      <c r="V31" s="359">
        <f t="shared" si="2"/>
        <v>0</v>
      </c>
      <c r="W31" s="359">
        <f t="shared" si="2"/>
        <v>0</v>
      </c>
      <c r="X31" s="359">
        <f t="shared" si="2"/>
        <v>0</v>
      </c>
      <c r="Y31" s="359">
        <f t="shared" si="2"/>
        <v>0</v>
      </c>
      <c r="Z31" s="344"/>
      <c r="AA31" s="344"/>
      <c r="AB31" s="344"/>
    </row>
    <row r="32" spans="1:28" ht="38.25">
      <c r="A32" s="585"/>
      <c r="B32" s="353" t="s">
        <v>799</v>
      </c>
      <c r="C32" s="588"/>
      <c r="D32" s="586"/>
      <c r="E32" s="586"/>
      <c r="F32" s="586"/>
      <c r="G32" s="354">
        <f>C31*0.85*0.1904</f>
        <v>0.3108185752</v>
      </c>
      <c r="H32" s="583"/>
      <c r="I32" s="583"/>
      <c r="J32" s="583"/>
      <c r="K32" s="583"/>
      <c r="L32" s="355">
        <f>C31+D31+E31+F31+G32+H31</f>
        <v>3.3063385751999999</v>
      </c>
      <c r="M32" s="355">
        <f>C31+D31+E31+F31+G32+I31</f>
        <v>3.9126185751999998</v>
      </c>
      <c r="N32" s="355">
        <f>C31+D31+E31+F31+G32+J31</f>
        <v>4.4859685751999994</v>
      </c>
      <c r="O32" s="355">
        <f>C31+D31+E31+F31+G32+K31</f>
        <v>5.2618685751999994</v>
      </c>
      <c r="P32" s="360"/>
      <c r="Q32" s="357">
        <v>3306.3385751999999</v>
      </c>
      <c r="R32" s="357">
        <v>3912.6185751999997</v>
      </c>
      <c r="S32" s="357">
        <v>4485.9685751999996</v>
      </c>
      <c r="T32" s="357">
        <v>5261.8685751999992</v>
      </c>
      <c r="U32" s="344"/>
      <c r="V32" s="359">
        <f t="shared" si="2"/>
        <v>0</v>
      </c>
      <c r="W32" s="359">
        <f t="shared" si="2"/>
        <v>0</v>
      </c>
      <c r="X32" s="359">
        <f t="shared" si="2"/>
        <v>0</v>
      </c>
      <c r="Y32" s="359">
        <f t="shared" si="2"/>
        <v>0</v>
      </c>
      <c r="Z32" s="344"/>
      <c r="AA32" s="344"/>
      <c r="AB32" s="344"/>
    </row>
    <row r="33" spans="1:29" ht="38.25">
      <c r="A33" s="585"/>
      <c r="B33" s="353" t="s">
        <v>800</v>
      </c>
      <c r="C33" s="588"/>
      <c r="D33" s="586"/>
      <c r="E33" s="586"/>
      <c r="F33" s="586"/>
      <c r="G33" s="354">
        <f>C31*0.85*0.1208</f>
        <v>0.19720002040000001</v>
      </c>
      <c r="H33" s="583"/>
      <c r="I33" s="583"/>
      <c r="J33" s="583"/>
      <c r="K33" s="583"/>
      <c r="L33" s="355">
        <f>C31+D31+E31+F31+G33+H31</f>
        <v>3.1927200204000004</v>
      </c>
      <c r="M33" s="355">
        <f>C31+D31+E31+F31+G33+I31</f>
        <v>3.7990000204000003</v>
      </c>
      <c r="N33" s="355">
        <f>C31+D31+E31+F31+G33+J31</f>
        <v>4.3723500203999999</v>
      </c>
      <c r="O33" s="355">
        <f>C31+D31+E31+F31+G33+K31</f>
        <v>5.1482500203999999</v>
      </c>
      <c r="P33" s="360"/>
      <c r="Q33" s="357">
        <v>3192.7200204000005</v>
      </c>
      <c r="R33" s="357">
        <v>3799.0000204000003</v>
      </c>
      <c r="S33" s="357">
        <v>4372.3500204000002</v>
      </c>
      <c r="T33" s="357">
        <v>5148.2500203999998</v>
      </c>
      <c r="U33" s="344"/>
      <c r="V33" s="359">
        <f t="shared" si="2"/>
        <v>0</v>
      </c>
      <c r="W33" s="359">
        <f t="shared" si="2"/>
        <v>0</v>
      </c>
      <c r="X33" s="359">
        <f t="shared" si="2"/>
        <v>0</v>
      </c>
      <c r="Y33" s="359">
        <f t="shared" si="2"/>
        <v>0</v>
      </c>
      <c r="Z33" s="344"/>
      <c r="AA33" s="344"/>
      <c r="AB33" s="344"/>
    </row>
    <row r="34" spans="1:29" ht="38.25">
      <c r="A34" s="585"/>
      <c r="B34" s="353" t="s">
        <v>801</v>
      </c>
      <c r="C34" s="589"/>
      <c r="D34" s="586"/>
      <c r="E34" s="586"/>
      <c r="F34" s="586"/>
      <c r="G34" s="354">
        <f>C31*0.85*0.0652</f>
        <v>0.10643577259999999</v>
      </c>
      <c r="H34" s="584"/>
      <c r="I34" s="584"/>
      <c r="J34" s="584"/>
      <c r="K34" s="584"/>
      <c r="L34" s="355">
        <f>C31+D31+E31+F31+G34+H31</f>
        <v>3.1019557726000002</v>
      </c>
      <c r="M34" s="355">
        <f>C31+D31+E31+F31+G34+I31</f>
        <v>3.7082357726000001</v>
      </c>
      <c r="N34" s="355">
        <f>C31+D31+E31+F31+G34+J31</f>
        <v>4.2815857725999997</v>
      </c>
      <c r="O34" s="355">
        <f>C31+D31+E31+F31+G34+K31</f>
        <v>5.0574857725999998</v>
      </c>
      <c r="P34" s="360"/>
      <c r="Q34" s="357">
        <v>3101.9557726000003</v>
      </c>
      <c r="R34" s="357">
        <v>3708.2357726</v>
      </c>
      <c r="S34" s="357">
        <v>4281.5857725999995</v>
      </c>
      <c r="T34" s="357">
        <v>5057.4857726</v>
      </c>
      <c r="U34" s="344"/>
      <c r="V34" s="359">
        <f t="shared" si="2"/>
        <v>0</v>
      </c>
      <c r="W34" s="359">
        <f t="shared" si="2"/>
        <v>0</v>
      </c>
      <c r="X34" s="359">
        <f t="shared" si="2"/>
        <v>0</v>
      </c>
      <c r="Y34" s="359">
        <f t="shared" si="2"/>
        <v>0</v>
      </c>
      <c r="Z34" s="344"/>
      <c r="AA34" s="344"/>
      <c r="AB34" s="344"/>
    </row>
    <row r="35" spans="1:29" ht="38.25">
      <c r="A35" s="585" t="s">
        <v>370</v>
      </c>
      <c r="B35" s="353" t="s">
        <v>798</v>
      </c>
      <c r="C35" s="587">
        <v>1.8584000000000001</v>
      </c>
      <c r="D35" s="586">
        <v>2.7499999999999998E-3</v>
      </c>
      <c r="E35" s="586"/>
      <c r="F35" s="586"/>
      <c r="G35" s="354">
        <v>0.3569</v>
      </c>
      <c r="H35" s="582">
        <v>1.10348</v>
      </c>
      <c r="I35" s="582">
        <v>1.7277100000000001</v>
      </c>
      <c r="J35" s="582">
        <v>2.3180299999999998</v>
      </c>
      <c r="K35" s="582">
        <v>3.1168999999999998</v>
      </c>
      <c r="L35" s="355">
        <f>C35+D35+E35+F35+G35+H35</f>
        <v>3.3215300000000001</v>
      </c>
      <c r="M35" s="355">
        <f>C35+D35+E35+F35+G35+I35</f>
        <v>3.9457599999999999</v>
      </c>
      <c r="N35" s="355">
        <f>C35+D35+E35+F35+G35+J35</f>
        <v>4.5360800000000001</v>
      </c>
      <c r="O35" s="355">
        <f>C35+D35+E35+F35+G35+K35</f>
        <v>5.3349499999999992</v>
      </c>
      <c r="P35" s="360"/>
      <c r="Q35" s="361">
        <v>3321.53</v>
      </c>
      <c r="R35" s="357">
        <v>3945.7599999999998</v>
      </c>
      <c r="S35" s="357">
        <v>4536.08</v>
      </c>
      <c r="T35" s="357">
        <v>5334.9499999999989</v>
      </c>
      <c r="U35" s="344"/>
      <c r="V35" s="359">
        <f t="shared" si="2"/>
        <v>0</v>
      </c>
      <c r="W35" s="359">
        <f t="shared" si="2"/>
        <v>0</v>
      </c>
      <c r="X35" s="359">
        <f t="shared" si="2"/>
        <v>0</v>
      </c>
      <c r="Y35" s="359">
        <f t="shared" si="2"/>
        <v>0</v>
      </c>
      <c r="Z35" s="344"/>
      <c r="AA35" s="344"/>
      <c r="AB35" s="344"/>
    </row>
    <row r="36" spans="1:29" ht="38.25">
      <c r="A36" s="585"/>
      <c r="B36" s="353" t="s">
        <v>799</v>
      </c>
      <c r="C36" s="588">
        <v>1858.4</v>
      </c>
      <c r="D36" s="586"/>
      <c r="E36" s="586"/>
      <c r="F36" s="586"/>
      <c r="G36" s="354">
        <v>0.3569</v>
      </c>
      <c r="H36" s="583"/>
      <c r="I36" s="583"/>
      <c r="J36" s="583"/>
      <c r="K36" s="583"/>
      <c r="L36" s="355">
        <f>C35+D35+E35+F35+G36+H35</f>
        <v>3.3215300000000001</v>
      </c>
      <c r="M36" s="355">
        <f>C35+D35+E35+F35+G36+I35</f>
        <v>3.9457599999999999</v>
      </c>
      <c r="N36" s="355">
        <f>C35+D35+E35+F35+G36+J35</f>
        <v>4.5360800000000001</v>
      </c>
      <c r="O36" s="355">
        <f>C35+D35+E35+F35+G36+K35</f>
        <v>5.3349499999999992</v>
      </c>
      <c r="P36" s="360"/>
      <c r="Q36" s="357">
        <v>3321.53</v>
      </c>
      <c r="R36" s="357">
        <v>3945.7599999999998</v>
      </c>
      <c r="S36" s="357">
        <v>4536.08</v>
      </c>
      <c r="T36" s="357">
        <v>5334.9499999999989</v>
      </c>
      <c r="U36" s="344"/>
      <c r="V36" s="359">
        <f t="shared" si="2"/>
        <v>0</v>
      </c>
      <c r="W36" s="359">
        <f t="shared" si="2"/>
        <v>0</v>
      </c>
      <c r="X36" s="359">
        <f t="shared" si="2"/>
        <v>0</v>
      </c>
      <c r="Y36" s="359">
        <f t="shared" si="2"/>
        <v>0</v>
      </c>
      <c r="Z36" s="344"/>
      <c r="AA36" s="344"/>
      <c r="AB36" s="344"/>
    </row>
    <row r="37" spans="1:29" ht="38.25">
      <c r="A37" s="585"/>
      <c r="B37" s="353" t="s">
        <v>800</v>
      </c>
      <c r="C37" s="588">
        <v>1858.4</v>
      </c>
      <c r="D37" s="586"/>
      <c r="E37" s="586"/>
      <c r="F37" s="586"/>
      <c r="G37" s="354">
        <v>0.21559</v>
      </c>
      <c r="H37" s="583"/>
      <c r="I37" s="583"/>
      <c r="J37" s="583"/>
      <c r="K37" s="583"/>
      <c r="L37" s="355">
        <f>C35+D35+E35+F35+G37+H35</f>
        <v>3.1802200000000003</v>
      </c>
      <c r="M37" s="355">
        <f>C35+D35+E35+F35+G37+I35</f>
        <v>3.8044500000000001</v>
      </c>
      <c r="N37" s="355">
        <f>C35+D35+E35+F35+G37+J35</f>
        <v>4.3947699999999994</v>
      </c>
      <c r="O37" s="355">
        <f>C35+D35+E35+F35+G37+K35</f>
        <v>5.1936400000000003</v>
      </c>
      <c r="P37" s="360"/>
      <c r="Q37" s="357">
        <v>3180.2200000000003</v>
      </c>
      <c r="R37" s="357">
        <v>3804.4500000000003</v>
      </c>
      <c r="S37" s="357">
        <v>4394.7699999999995</v>
      </c>
      <c r="T37" s="357">
        <v>5193.6400000000003</v>
      </c>
      <c r="U37" s="344"/>
      <c r="V37" s="359">
        <f t="shared" si="2"/>
        <v>0</v>
      </c>
      <c r="W37" s="359">
        <f t="shared" si="2"/>
        <v>0</v>
      </c>
      <c r="X37" s="359">
        <f t="shared" si="2"/>
        <v>0</v>
      </c>
      <c r="Y37" s="359">
        <f t="shared" si="2"/>
        <v>0</v>
      </c>
      <c r="Z37" s="344"/>
      <c r="AA37" s="344"/>
      <c r="AB37" s="344"/>
    </row>
    <row r="38" spans="1:29" ht="38.25">
      <c r="A38" s="585"/>
      <c r="B38" s="353" t="s">
        <v>801</v>
      </c>
      <c r="C38" s="589">
        <v>1858.4</v>
      </c>
      <c r="D38" s="586"/>
      <c r="E38" s="586"/>
      <c r="F38" s="586"/>
      <c r="G38" s="354">
        <v>0.11897000000000001</v>
      </c>
      <c r="H38" s="584"/>
      <c r="I38" s="584"/>
      <c r="J38" s="584"/>
      <c r="K38" s="584"/>
      <c r="L38" s="355">
        <f>C35+D35+E35+F35+G38+H35</f>
        <v>3.0836000000000001</v>
      </c>
      <c r="M38" s="355">
        <f>C35+D35+E35+F35+G38+I35</f>
        <v>3.7078300000000004</v>
      </c>
      <c r="N38" s="355">
        <f>C35+D35+E35+F35+G38+J35</f>
        <v>4.2981499999999997</v>
      </c>
      <c r="O38" s="355">
        <f>C35+D35+E35+F35+G38+K35</f>
        <v>5.0970199999999997</v>
      </c>
      <c r="P38" s="360"/>
      <c r="Q38" s="357">
        <v>3083.6</v>
      </c>
      <c r="R38" s="357">
        <v>3707.8300000000004</v>
      </c>
      <c r="S38" s="357">
        <v>4298.1499999999996</v>
      </c>
      <c r="T38" s="357">
        <v>5097.0199999999995</v>
      </c>
      <c r="U38" s="344"/>
      <c r="V38" s="359">
        <f t="shared" si="2"/>
        <v>0</v>
      </c>
      <c r="W38" s="359">
        <f t="shared" si="2"/>
        <v>0</v>
      </c>
      <c r="X38" s="359">
        <f t="shared" si="2"/>
        <v>0</v>
      </c>
      <c r="Y38" s="359">
        <f t="shared" si="2"/>
        <v>0</v>
      </c>
      <c r="Z38" s="344"/>
      <c r="AA38" s="344"/>
      <c r="AB38" s="344"/>
    </row>
    <row r="39" spans="1:29" s="363" customFormat="1" ht="38.25">
      <c r="A39" s="585" t="s">
        <v>371</v>
      </c>
      <c r="B39" s="353" t="s">
        <v>798</v>
      </c>
      <c r="C39" s="586">
        <v>1.9387099999999999</v>
      </c>
      <c r="D39" s="586">
        <v>2.5000000000000001E-3</v>
      </c>
      <c r="E39" s="586"/>
      <c r="F39" s="586"/>
      <c r="G39" s="354">
        <v>0.3569</v>
      </c>
      <c r="H39" s="582">
        <v>1.10348</v>
      </c>
      <c r="I39" s="582">
        <v>1.7277100000000001</v>
      </c>
      <c r="J39" s="582">
        <v>2.3180299999999998</v>
      </c>
      <c r="K39" s="582">
        <v>3.1168999999999998</v>
      </c>
      <c r="L39" s="355">
        <f>C39+D39+E39+F39+G39+H39</f>
        <v>3.4015899999999997</v>
      </c>
      <c r="M39" s="355">
        <f>C39+D39+E39+F39+G39+I39</f>
        <v>4.0258199999999995</v>
      </c>
      <c r="N39" s="355">
        <f>C39+D39+E39+F39+G39+J39</f>
        <v>4.6161399999999997</v>
      </c>
      <c r="O39" s="355">
        <f>C39+D39+E39+F39+G39+K39</f>
        <v>5.4150099999999997</v>
      </c>
      <c r="P39" s="351"/>
      <c r="Q39" s="361">
        <v>3401.5899999999997</v>
      </c>
      <c r="R39" s="357">
        <v>4025.8199999999997</v>
      </c>
      <c r="S39" s="357">
        <v>4616.1399999999994</v>
      </c>
      <c r="T39" s="357">
        <v>5415.0099999999993</v>
      </c>
      <c r="U39" s="344"/>
      <c r="V39" s="359">
        <f>Q39/1000-L39</f>
        <v>0</v>
      </c>
      <c r="W39" s="359">
        <f t="shared" si="2"/>
        <v>0</v>
      </c>
      <c r="X39" s="359">
        <f t="shared" si="2"/>
        <v>0</v>
      </c>
      <c r="Y39" s="359">
        <f t="shared" si="2"/>
        <v>0</v>
      </c>
      <c r="Z39" s="344"/>
      <c r="AA39" s="362"/>
      <c r="AB39" s="344"/>
      <c r="AC39" s="360"/>
    </row>
    <row r="40" spans="1:29" ht="38.25">
      <c r="A40" s="585"/>
      <c r="B40" s="353" t="s">
        <v>799</v>
      </c>
      <c r="C40" s="586"/>
      <c r="D40" s="586"/>
      <c r="E40" s="586"/>
      <c r="F40" s="586"/>
      <c r="G40" s="354">
        <v>0.3569</v>
      </c>
      <c r="H40" s="583"/>
      <c r="I40" s="583"/>
      <c r="J40" s="583"/>
      <c r="K40" s="583"/>
      <c r="L40" s="355">
        <f>C39+D39+E39+F39+G40+H39</f>
        <v>3.4015899999999997</v>
      </c>
      <c r="M40" s="355">
        <f>C39+D39+E39+F39+G40+I39</f>
        <v>4.0258199999999995</v>
      </c>
      <c r="N40" s="355">
        <f>C39+D39+E39+F39+G40+J39</f>
        <v>4.6161399999999997</v>
      </c>
      <c r="O40" s="355">
        <f>C39+D39+E39+F39+G40+K39</f>
        <v>5.4150099999999997</v>
      </c>
      <c r="P40" s="360"/>
      <c r="Q40" s="357">
        <v>3401.5899999999997</v>
      </c>
      <c r="R40" s="357">
        <v>4025.8199999999997</v>
      </c>
      <c r="S40" s="357">
        <v>4616.1399999999994</v>
      </c>
      <c r="T40" s="357">
        <v>5415.0099999999993</v>
      </c>
      <c r="U40" s="344"/>
      <c r="V40" s="359">
        <f t="shared" si="2"/>
        <v>0</v>
      </c>
      <c r="W40" s="359">
        <f t="shared" si="2"/>
        <v>0</v>
      </c>
      <c r="X40" s="359">
        <f t="shared" si="2"/>
        <v>0</v>
      </c>
      <c r="Y40" s="359">
        <f t="shared" si="2"/>
        <v>0</v>
      </c>
      <c r="Z40" s="344"/>
      <c r="AA40" s="344"/>
      <c r="AB40" s="344"/>
      <c r="AC40" s="360"/>
    </row>
    <row r="41" spans="1:29" ht="38.25">
      <c r="A41" s="585"/>
      <c r="B41" s="353" t="s">
        <v>800</v>
      </c>
      <c r="C41" s="586"/>
      <c r="D41" s="586"/>
      <c r="E41" s="586"/>
      <c r="F41" s="586"/>
      <c r="G41" s="354">
        <v>0.21559</v>
      </c>
      <c r="H41" s="583"/>
      <c r="I41" s="583"/>
      <c r="J41" s="583"/>
      <c r="K41" s="583"/>
      <c r="L41" s="355">
        <f>C39+D39+E39+F39+G41+H39</f>
        <v>3.2602799999999998</v>
      </c>
      <c r="M41" s="355">
        <f>C39+D39+E39+F39+G41+I39</f>
        <v>3.8845100000000001</v>
      </c>
      <c r="N41" s="355">
        <f>C39+D39+E39+F39+G41+J39</f>
        <v>4.4748299999999999</v>
      </c>
      <c r="O41" s="355">
        <f>C39+D39+E39+F39+G41+K39</f>
        <v>5.2736999999999998</v>
      </c>
      <c r="P41" s="360"/>
      <c r="Q41" s="357">
        <v>3260.2799999999997</v>
      </c>
      <c r="R41" s="357">
        <v>3884.51</v>
      </c>
      <c r="S41" s="357">
        <v>4474.83</v>
      </c>
      <c r="T41" s="357">
        <v>5273.7</v>
      </c>
      <c r="U41" s="344"/>
      <c r="V41" s="359">
        <f t="shared" si="2"/>
        <v>0</v>
      </c>
      <c r="W41" s="359">
        <f t="shared" si="2"/>
        <v>0</v>
      </c>
      <c r="X41" s="359">
        <f t="shared" si="2"/>
        <v>0</v>
      </c>
      <c r="Y41" s="359">
        <f t="shared" si="2"/>
        <v>0</v>
      </c>
      <c r="Z41" s="344"/>
      <c r="AA41" s="344"/>
      <c r="AB41" s="344"/>
      <c r="AC41" s="360"/>
    </row>
    <row r="42" spans="1:29" ht="38.25">
      <c r="A42" s="585"/>
      <c r="B42" s="353" t="s">
        <v>801</v>
      </c>
      <c r="C42" s="586"/>
      <c r="D42" s="586"/>
      <c r="E42" s="586"/>
      <c r="F42" s="586"/>
      <c r="G42" s="354">
        <v>0.11897000000000001</v>
      </c>
      <c r="H42" s="584"/>
      <c r="I42" s="584"/>
      <c r="J42" s="584"/>
      <c r="K42" s="584"/>
      <c r="L42" s="355">
        <f>C39+D39+E39+F39+G42+H39</f>
        <v>3.1636600000000001</v>
      </c>
      <c r="M42" s="355">
        <f>C39+D39+E39+F39+G42+I39</f>
        <v>3.78789</v>
      </c>
      <c r="N42" s="355">
        <f>C39+D39+E39+F39+G42+J39</f>
        <v>4.3782099999999993</v>
      </c>
      <c r="O42" s="355">
        <f>C39+D39+E39+F39+G42+K39</f>
        <v>5.1770800000000001</v>
      </c>
      <c r="P42" s="360"/>
      <c r="Q42" s="357">
        <v>3163.6600000000003</v>
      </c>
      <c r="R42" s="357">
        <v>3787.89</v>
      </c>
      <c r="S42" s="357">
        <v>4378.2099999999991</v>
      </c>
      <c r="T42" s="357">
        <v>5177.08</v>
      </c>
      <c r="U42" s="344"/>
      <c r="V42" s="359">
        <f t="shared" si="2"/>
        <v>0</v>
      </c>
      <c r="W42" s="359">
        <f t="shared" si="2"/>
        <v>0</v>
      </c>
      <c r="X42" s="359">
        <f t="shared" si="2"/>
        <v>0</v>
      </c>
      <c r="Y42" s="359">
        <f t="shared" si="2"/>
        <v>0</v>
      </c>
      <c r="Z42" s="344"/>
      <c r="AA42" s="344"/>
      <c r="AB42" s="344"/>
      <c r="AC42" s="360"/>
    </row>
    <row r="43" spans="1:29" ht="38.25" hidden="1">
      <c r="A43" s="590" t="s">
        <v>347</v>
      </c>
      <c r="B43" s="353" t="s">
        <v>798</v>
      </c>
      <c r="C43" s="586"/>
      <c r="D43" s="586"/>
      <c r="E43" s="586"/>
      <c r="F43" s="586"/>
      <c r="G43" s="354"/>
      <c r="H43" s="582"/>
      <c r="I43" s="582"/>
      <c r="J43" s="582"/>
      <c r="K43" s="582"/>
      <c r="L43" s="355">
        <f>C43+D43+E43+F43+G43+H43</f>
        <v>0</v>
      </c>
      <c r="M43" s="355">
        <f>C43+D43+E43+F43+G43+I43</f>
        <v>0</v>
      </c>
      <c r="N43" s="355">
        <f>C43+D43+E43+F43+G43+J43</f>
        <v>0</v>
      </c>
      <c r="O43" s="355">
        <f>C43+D43+E43+F43+G43+K43</f>
        <v>0</v>
      </c>
      <c r="P43" s="360"/>
      <c r="U43" s="344"/>
      <c r="V43" s="359">
        <f t="shared" si="2"/>
        <v>0</v>
      </c>
      <c r="W43" s="359">
        <f t="shared" si="2"/>
        <v>0</v>
      </c>
      <c r="X43" s="359">
        <f t="shared" si="2"/>
        <v>0</v>
      </c>
      <c r="Y43" s="359">
        <f t="shared" si="2"/>
        <v>0</v>
      </c>
      <c r="Z43" s="344"/>
      <c r="AA43" s="344"/>
      <c r="AB43" s="344"/>
    </row>
    <row r="44" spans="1:29" ht="38.25" hidden="1">
      <c r="A44" s="590"/>
      <c r="B44" s="353" t="s">
        <v>799</v>
      </c>
      <c r="C44" s="586"/>
      <c r="D44" s="586"/>
      <c r="E44" s="586"/>
      <c r="F44" s="586"/>
      <c r="G44" s="354"/>
      <c r="H44" s="583"/>
      <c r="I44" s="583"/>
      <c r="J44" s="583"/>
      <c r="K44" s="583"/>
      <c r="L44" s="355">
        <f>C43+D43+E43+F43+G44+H43</f>
        <v>0</v>
      </c>
      <c r="M44" s="355">
        <f>C43+D43+E43+F43+G44+I43</f>
        <v>0</v>
      </c>
      <c r="N44" s="355">
        <f>C43+D43+E43+F43+G44+J43</f>
        <v>0</v>
      </c>
      <c r="O44" s="355">
        <f>C43+D43+E43+F43+G44+K43</f>
        <v>0</v>
      </c>
      <c r="P44" s="360"/>
      <c r="U44" s="344"/>
      <c r="V44" s="359">
        <f t="shared" si="2"/>
        <v>0</v>
      </c>
      <c r="W44" s="359">
        <f t="shared" si="2"/>
        <v>0</v>
      </c>
      <c r="X44" s="359">
        <f t="shared" si="2"/>
        <v>0</v>
      </c>
      <c r="Y44" s="359">
        <f t="shared" si="2"/>
        <v>0</v>
      </c>
      <c r="Z44" s="344"/>
      <c r="AA44" s="344"/>
      <c r="AB44" s="344"/>
    </row>
    <row r="45" spans="1:29" ht="38.25" hidden="1">
      <c r="A45" s="590"/>
      <c r="B45" s="353" t="s">
        <v>800</v>
      </c>
      <c r="C45" s="586"/>
      <c r="D45" s="586"/>
      <c r="E45" s="586"/>
      <c r="F45" s="586"/>
      <c r="G45" s="354"/>
      <c r="H45" s="583"/>
      <c r="I45" s="583"/>
      <c r="J45" s="583"/>
      <c r="K45" s="583"/>
      <c r="L45" s="355">
        <f>C43+D43+E43+F43+G45+H43</f>
        <v>0</v>
      </c>
      <c r="M45" s="355">
        <f>C43+D43+E43+F43+G45+I43</f>
        <v>0</v>
      </c>
      <c r="N45" s="355">
        <f>C43+D43+E43+F43+G45+J43</f>
        <v>0</v>
      </c>
      <c r="O45" s="355">
        <f>C43+D43+E43+F43+G45+K43</f>
        <v>0</v>
      </c>
      <c r="P45" s="360"/>
      <c r="U45" s="344"/>
      <c r="V45" s="359">
        <f t="shared" si="2"/>
        <v>0</v>
      </c>
      <c r="W45" s="359">
        <f t="shared" si="2"/>
        <v>0</v>
      </c>
      <c r="X45" s="359">
        <f t="shared" si="2"/>
        <v>0</v>
      </c>
      <c r="Y45" s="359">
        <f t="shared" si="2"/>
        <v>0</v>
      </c>
      <c r="Z45" s="344"/>
      <c r="AA45" s="344"/>
      <c r="AB45" s="344"/>
    </row>
    <row r="46" spans="1:29" ht="38.25" hidden="1">
      <c r="A46" s="590"/>
      <c r="B46" s="353" t="s">
        <v>801</v>
      </c>
      <c r="C46" s="586"/>
      <c r="D46" s="586"/>
      <c r="E46" s="586"/>
      <c r="F46" s="586"/>
      <c r="G46" s="354"/>
      <c r="H46" s="584"/>
      <c r="I46" s="584"/>
      <c r="J46" s="584"/>
      <c r="K46" s="584"/>
      <c r="L46" s="355">
        <f>C43+D43+E43+F43+G46+H43</f>
        <v>0</v>
      </c>
      <c r="M46" s="355">
        <f>C43+D43+E43+F43+G46+I43</f>
        <v>0</v>
      </c>
      <c r="N46" s="355">
        <f>C43+D43+E43+F43+G46+J43</f>
        <v>0</v>
      </c>
      <c r="O46" s="355">
        <f>C43+D43+E43+F43+G46+K43</f>
        <v>0</v>
      </c>
      <c r="P46" s="360"/>
      <c r="U46" s="344"/>
      <c r="V46" s="359">
        <f t="shared" si="2"/>
        <v>0</v>
      </c>
      <c r="W46" s="359">
        <f t="shared" si="2"/>
        <v>0</v>
      </c>
      <c r="X46" s="359">
        <f t="shared" si="2"/>
        <v>0</v>
      </c>
      <c r="Y46" s="359">
        <f t="shared" si="2"/>
        <v>0</v>
      </c>
      <c r="Z46" s="344"/>
      <c r="AA46" s="344"/>
      <c r="AB46" s="344"/>
    </row>
    <row r="47" spans="1:29" ht="38.25" hidden="1">
      <c r="A47" s="590" t="s">
        <v>348</v>
      </c>
      <c r="B47" s="353" t="s">
        <v>798</v>
      </c>
      <c r="C47" s="586"/>
      <c r="D47" s="586"/>
      <c r="E47" s="586"/>
      <c r="F47" s="586"/>
      <c r="G47" s="354"/>
      <c r="H47" s="582"/>
      <c r="I47" s="582"/>
      <c r="J47" s="582"/>
      <c r="K47" s="582"/>
      <c r="L47" s="355">
        <f>C47+D47+E47+F47+G47+H47</f>
        <v>0</v>
      </c>
      <c r="M47" s="355">
        <f>C47+D47+E47+F47+G47+I47</f>
        <v>0</v>
      </c>
      <c r="N47" s="355">
        <f>C47+D47+E47+F47+G47+J47</f>
        <v>0</v>
      </c>
      <c r="O47" s="355">
        <f>C47+D47+E47+F47+G47+K47</f>
        <v>0</v>
      </c>
      <c r="P47" s="360"/>
      <c r="U47" s="344"/>
      <c r="V47" s="359">
        <f t="shared" si="2"/>
        <v>0</v>
      </c>
      <c r="W47" s="359">
        <f t="shared" si="2"/>
        <v>0</v>
      </c>
      <c r="X47" s="359">
        <f t="shared" si="2"/>
        <v>0</v>
      </c>
      <c r="Y47" s="359">
        <f t="shared" si="2"/>
        <v>0</v>
      </c>
      <c r="Z47" s="344"/>
      <c r="AA47" s="344"/>
      <c r="AB47" s="344"/>
    </row>
    <row r="48" spans="1:29" ht="38.25" hidden="1">
      <c r="A48" s="590"/>
      <c r="B48" s="353" t="s">
        <v>799</v>
      </c>
      <c r="C48" s="586"/>
      <c r="D48" s="586"/>
      <c r="E48" s="586"/>
      <c r="F48" s="586"/>
      <c r="G48" s="354"/>
      <c r="H48" s="583"/>
      <c r="I48" s="583"/>
      <c r="J48" s="583"/>
      <c r="K48" s="583"/>
      <c r="L48" s="355">
        <f>C47+D47+E47+F47+G48+H47</f>
        <v>0</v>
      </c>
      <c r="M48" s="355">
        <f>C47+D47+E47+F47+G48+I47</f>
        <v>0</v>
      </c>
      <c r="N48" s="355">
        <f>C47+D47+E47+F47+G48+J47</f>
        <v>0</v>
      </c>
      <c r="O48" s="355">
        <f>C47+D47+E47+F47+G48+K47</f>
        <v>0</v>
      </c>
      <c r="P48" s="360"/>
      <c r="U48" s="344"/>
      <c r="V48" s="359">
        <f t="shared" si="2"/>
        <v>0</v>
      </c>
      <c r="W48" s="359">
        <f t="shared" si="2"/>
        <v>0</v>
      </c>
      <c r="X48" s="359">
        <f t="shared" si="2"/>
        <v>0</v>
      </c>
      <c r="Y48" s="359">
        <f t="shared" si="2"/>
        <v>0</v>
      </c>
      <c r="Z48" s="344"/>
      <c r="AA48" s="344"/>
      <c r="AB48" s="344"/>
    </row>
    <row r="49" spans="1:28" ht="38.25" hidden="1">
      <c r="A49" s="590"/>
      <c r="B49" s="353" t="s">
        <v>800</v>
      </c>
      <c r="C49" s="586"/>
      <c r="D49" s="586"/>
      <c r="E49" s="586"/>
      <c r="F49" s="586"/>
      <c r="G49" s="354"/>
      <c r="H49" s="583"/>
      <c r="I49" s="583"/>
      <c r="J49" s="583"/>
      <c r="K49" s="583"/>
      <c r="L49" s="355">
        <f>C47+D47+E47+F47+G49+H47</f>
        <v>0</v>
      </c>
      <c r="M49" s="355">
        <f>C47+D47+E47+F47+G49+I47</f>
        <v>0</v>
      </c>
      <c r="N49" s="355">
        <f>C47+D47+E47+F47+G49+J47</f>
        <v>0</v>
      </c>
      <c r="O49" s="355">
        <f>C47+D47+E47+F47+G49+K47</f>
        <v>0</v>
      </c>
      <c r="P49" s="360"/>
      <c r="U49" s="344"/>
      <c r="V49" s="359">
        <f t="shared" si="2"/>
        <v>0</v>
      </c>
      <c r="W49" s="359">
        <f t="shared" si="2"/>
        <v>0</v>
      </c>
      <c r="X49" s="359">
        <f t="shared" si="2"/>
        <v>0</v>
      </c>
      <c r="Y49" s="359">
        <f t="shared" si="2"/>
        <v>0</v>
      </c>
      <c r="Z49" s="344"/>
      <c r="AA49" s="344"/>
      <c r="AB49" s="344"/>
    </row>
    <row r="50" spans="1:28" ht="38.25" hidden="1">
      <c r="A50" s="590"/>
      <c r="B50" s="353" t="s">
        <v>801</v>
      </c>
      <c r="C50" s="586"/>
      <c r="D50" s="586"/>
      <c r="E50" s="586"/>
      <c r="F50" s="586"/>
      <c r="G50" s="354"/>
      <c r="H50" s="584"/>
      <c r="I50" s="584"/>
      <c r="J50" s="584"/>
      <c r="K50" s="584"/>
      <c r="L50" s="355">
        <f>C47+D47+E47+F47+G50+H47</f>
        <v>0</v>
      </c>
      <c r="M50" s="355">
        <f>C47+D47+E47+F47+G50+I47</f>
        <v>0</v>
      </c>
      <c r="N50" s="355">
        <f>C47+D47+E47+F47+G50+J47</f>
        <v>0</v>
      </c>
      <c r="O50" s="355">
        <f>C47+D47+E47+F47+G50+K47</f>
        <v>0</v>
      </c>
      <c r="P50" s="360"/>
      <c r="U50" s="344"/>
      <c r="V50" s="359">
        <f t="shared" si="2"/>
        <v>0</v>
      </c>
      <c r="W50" s="359">
        <f t="shared" si="2"/>
        <v>0</v>
      </c>
      <c r="X50" s="359">
        <f t="shared" si="2"/>
        <v>0</v>
      </c>
      <c r="Y50" s="359">
        <f t="shared" si="2"/>
        <v>0</v>
      </c>
      <c r="Z50" s="344"/>
      <c r="AA50" s="344"/>
      <c r="AB50" s="344"/>
    </row>
    <row r="51" spans="1:28" ht="38.25" hidden="1">
      <c r="A51" s="590" t="s">
        <v>349</v>
      </c>
      <c r="B51" s="353" t="s">
        <v>798</v>
      </c>
      <c r="C51" s="586"/>
      <c r="D51" s="582"/>
      <c r="E51" s="586"/>
      <c r="F51" s="586"/>
      <c r="G51" s="354"/>
      <c r="H51" s="582"/>
      <c r="I51" s="582"/>
      <c r="J51" s="582"/>
      <c r="K51" s="582"/>
      <c r="L51" s="355">
        <f>C51+D51+E51+F51+G51+H51</f>
        <v>0</v>
      </c>
      <c r="M51" s="355">
        <f>C51+D51+E51+F51+G51+I51</f>
        <v>0</v>
      </c>
      <c r="N51" s="355">
        <f>C51+D51+E51+F51+G51+J51</f>
        <v>0</v>
      </c>
      <c r="O51" s="355">
        <f>C51+D51+E51+F51+G51+K51</f>
        <v>0</v>
      </c>
      <c r="P51" s="360"/>
      <c r="U51" s="344"/>
      <c r="V51" s="359">
        <f t="shared" si="2"/>
        <v>0</v>
      </c>
      <c r="W51" s="359">
        <f t="shared" si="2"/>
        <v>0</v>
      </c>
      <c r="X51" s="359">
        <f t="shared" si="2"/>
        <v>0</v>
      </c>
      <c r="Y51" s="359">
        <f t="shared" si="2"/>
        <v>0</v>
      </c>
      <c r="Z51" s="344"/>
      <c r="AA51" s="344"/>
      <c r="AB51" s="344"/>
    </row>
    <row r="52" spans="1:28" ht="38.25" hidden="1">
      <c r="A52" s="590"/>
      <c r="B52" s="353" t="s">
        <v>799</v>
      </c>
      <c r="C52" s="586"/>
      <c r="D52" s="583"/>
      <c r="E52" s="586"/>
      <c r="F52" s="586"/>
      <c r="G52" s="354"/>
      <c r="H52" s="583"/>
      <c r="I52" s="583"/>
      <c r="J52" s="583"/>
      <c r="K52" s="583"/>
      <c r="L52" s="355">
        <f>C51+D51+E51+F51+G52+H51</f>
        <v>0</v>
      </c>
      <c r="M52" s="355">
        <f>C51+D51+E51+F51+G52+I51</f>
        <v>0</v>
      </c>
      <c r="N52" s="355">
        <f>C51+D51+E51+F51+G52+J51</f>
        <v>0</v>
      </c>
      <c r="O52" s="355">
        <f>C51+D51+E51+F51+G52+K51</f>
        <v>0</v>
      </c>
      <c r="P52" s="360"/>
      <c r="U52" s="344"/>
      <c r="V52" s="359">
        <f t="shared" si="2"/>
        <v>0</v>
      </c>
      <c r="W52" s="359">
        <f t="shared" si="2"/>
        <v>0</v>
      </c>
      <c r="X52" s="359">
        <f t="shared" si="2"/>
        <v>0</v>
      </c>
      <c r="Y52" s="359">
        <f t="shared" si="2"/>
        <v>0</v>
      </c>
      <c r="Z52" s="344"/>
      <c r="AA52" s="344"/>
      <c r="AB52" s="344"/>
    </row>
    <row r="53" spans="1:28" ht="38.25" hidden="1">
      <c r="A53" s="590"/>
      <c r="B53" s="353" t="s">
        <v>800</v>
      </c>
      <c r="C53" s="586"/>
      <c r="D53" s="583"/>
      <c r="E53" s="586"/>
      <c r="F53" s="586"/>
      <c r="G53" s="354"/>
      <c r="H53" s="583"/>
      <c r="I53" s="583"/>
      <c r="J53" s="583"/>
      <c r="K53" s="583"/>
      <c r="L53" s="355">
        <f>C51+D51+E51+F51+G53+H51</f>
        <v>0</v>
      </c>
      <c r="M53" s="355">
        <f>C51+D51+E51+F51+G53+I51</f>
        <v>0</v>
      </c>
      <c r="N53" s="355">
        <f>C51+D51+E51+F51+G53+J51</f>
        <v>0</v>
      </c>
      <c r="O53" s="355">
        <f>C51+D51+E51+F51+G53+K51</f>
        <v>0</v>
      </c>
      <c r="P53" s="360"/>
      <c r="U53" s="344"/>
      <c r="V53" s="359">
        <f t="shared" si="2"/>
        <v>0</v>
      </c>
      <c r="W53" s="359">
        <f t="shared" si="2"/>
        <v>0</v>
      </c>
      <c r="X53" s="359">
        <f t="shared" si="2"/>
        <v>0</v>
      </c>
      <c r="Y53" s="359">
        <f t="shared" si="2"/>
        <v>0</v>
      </c>
      <c r="Z53" s="344"/>
      <c r="AA53" s="344"/>
      <c r="AB53" s="344"/>
    </row>
    <row r="54" spans="1:28" ht="38.25" hidden="1">
      <c r="A54" s="590"/>
      <c r="B54" s="353" t="s">
        <v>801</v>
      </c>
      <c r="C54" s="586"/>
      <c r="D54" s="584"/>
      <c r="E54" s="586"/>
      <c r="F54" s="586"/>
      <c r="G54" s="354"/>
      <c r="H54" s="584"/>
      <c r="I54" s="584"/>
      <c r="J54" s="584"/>
      <c r="K54" s="584"/>
      <c r="L54" s="355">
        <f>C51+D51+E51+F51+G54+H51</f>
        <v>0</v>
      </c>
      <c r="M54" s="355">
        <f>C51+D51+E51+F51+G54+I51</f>
        <v>0</v>
      </c>
      <c r="N54" s="355">
        <f>C51+D51+E51+F51+G54+J51</f>
        <v>0</v>
      </c>
      <c r="O54" s="355">
        <f>C51+D51+E51+F51+G54+K51</f>
        <v>0</v>
      </c>
      <c r="P54" s="360"/>
      <c r="U54" s="344"/>
      <c r="V54" s="359">
        <f t="shared" si="2"/>
        <v>0</v>
      </c>
      <c r="W54" s="359">
        <f t="shared" si="2"/>
        <v>0</v>
      </c>
      <c r="X54" s="359">
        <f t="shared" si="2"/>
        <v>0</v>
      </c>
      <c r="Y54" s="359">
        <f t="shared" si="2"/>
        <v>0</v>
      </c>
      <c r="Z54" s="344"/>
      <c r="AA54" s="344"/>
      <c r="AB54" s="344"/>
    </row>
    <row r="55" spans="1:28" ht="38.25" hidden="1">
      <c r="A55" s="590" t="s">
        <v>350</v>
      </c>
      <c r="B55" s="353" t="s">
        <v>798</v>
      </c>
      <c r="C55" s="582"/>
      <c r="D55" s="586"/>
      <c r="E55" s="586"/>
      <c r="F55" s="586"/>
      <c r="G55" s="354"/>
      <c r="H55" s="582"/>
      <c r="I55" s="582"/>
      <c r="J55" s="582"/>
      <c r="K55" s="582"/>
      <c r="L55" s="355">
        <f>C55+D55+E55+F55+G55+H55</f>
        <v>0</v>
      </c>
      <c r="M55" s="355">
        <f>C55+D55+E55+F55+G55+I55</f>
        <v>0</v>
      </c>
      <c r="N55" s="355">
        <f>C55+D55+E55+F55+G55+J55</f>
        <v>0</v>
      </c>
      <c r="O55" s="355">
        <f>C55+D55+E55+F55+G55+K55</f>
        <v>0</v>
      </c>
      <c r="P55" s="360"/>
      <c r="U55" s="344"/>
      <c r="V55" s="359">
        <f t="shared" si="2"/>
        <v>0</v>
      </c>
      <c r="W55" s="359">
        <f t="shared" si="2"/>
        <v>0</v>
      </c>
      <c r="X55" s="359">
        <f t="shared" si="2"/>
        <v>0</v>
      </c>
      <c r="Y55" s="359">
        <f t="shared" si="2"/>
        <v>0</v>
      </c>
      <c r="Z55" s="344"/>
      <c r="AA55" s="344"/>
      <c r="AB55" s="344"/>
    </row>
    <row r="56" spans="1:28" ht="38.25" hidden="1">
      <c r="A56" s="590"/>
      <c r="B56" s="353" t="s">
        <v>799</v>
      </c>
      <c r="C56" s="583"/>
      <c r="D56" s="586"/>
      <c r="E56" s="586"/>
      <c r="F56" s="586"/>
      <c r="G56" s="354"/>
      <c r="H56" s="583"/>
      <c r="I56" s="583"/>
      <c r="J56" s="583"/>
      <c r="K56" s="583"/>
      <c r="L56" s="355">
        <f>C55+D55+E55+F55+G56+H55</f>
        <v>0</v>
      </c>
      <c r="M56" s="355">
        <f>C55+D55+E55+F55+G56+I55</f>
        <v>0</v>
      </c>
      <c r="N56" s="355">
        <f>C55+D55+E55+F55+G56+J55</f>
        <v>0</v>
      </c>
      <c r="O56" s="355">
        <f>C55+D55+E55+F55+G56+K55</f>
        <v>0</v>
      </c>
      <c r="P56" s="360"/>
      <c r="U56" s="344"/>
      <c r="V56" s="359">
        <f t="shared" si="2"/>
        <v>0</v>
      </c>
      <c r="W56" s="359">
        <f t="shared" si="2"/>
        <v>0</v>
      </c>
      <c r="X56" s="359">
        <f t="shared" si="2"/>
        <v>0</v>
      </c>
      <c r="Y56" s="359">
        <f t="shared" si="2"/>
        <v>0</v>
      </c>
      <c r="Z56" s="344"/>
      <c r="AA56" s="344"/>
      <c r="AB56" s="344"/>
    </row>
    <row r="57" spans="1:28" ht="38.25" hidden="1">
      <c r="A57" s="590"/>
      <c r="B57" s="353" t="s">
        <v>800</v>
      </c>
      <c r="C57" s="583"/>
      <c r="D57" s="586"/>
      <c r="E57" s="586"/>
      <c r="F57" s="586"/>
      <c r="G57" s="354"/>
      <c r="H57" s="583"/>
      <c r="I57" s="583"/>
      <c r="J57" s="583"/>
      <c r="K57" s="583"/>
      <c r="L57" s="355">
        <f>C55+D55+E55+F55+G57+H55</f>
        <v>0</v>
      </c>
      <c r="M57" s="355">
        <f>C55+D55+E55+F55+G57+I55</f>
        <v>0</v>
      </c>
      <c r="N57" s="355">
        <f>C55+D55+E55+F55+G57+J55</f>
        <v>0</v>
      </c>
      <c r="O57" s="355">
        <f>C55+D55+E55+F55+G57+K55</f>
        <v>0</v>
      </c>
      <c r="P57" s="360"/>
      <c r="U57" s="344"/>
      <c r="V57" s="359">
        <f t="shared" si="2"/>
        <v>0</v>
      </c>
      <c r="W57" s="359">
        <f t="shared" si="2"/>
        <v>0</v>
      </c>
      <c r="X57" s="359">
        <f t="shared" si="2"/>
        <v>0</v>
      </c>
      <c r="Y57" s="359">
        <f t="shared" si="2"/>
        <v>0</v>
      </c>
      <c r="Z57" s="344"/>
      <c r="AA57" s="344"/>
      <c r="AB57" s="344"/>
    </row>
    <row r="58" spans="1:28" ht="38.25" hidden="1">
      <c r="A58" s="590"/>
      <c r="B58" s="353" t="s">
        <v>801</v>
      </c>
      <c r="C58" s="584"/>
      <c r="D58" s="586"/>
      <c r="E58" s="586"/>
      <c r="F58" s="586"/>
      <c r="G58" s="354"/>
      <c r="H58" s="584"/>
      <c r="I58" s="584"/>
      <c r="J58" s="584"/>
      <c r="K58" s="584"/>
      <c r="L58" s="355">
        <f>C55+D55+E55+F55+G58+H55</f>
        <v>0</v>
      </c>
      <c r="M58" s="355">
        <f>C55+D55+E55+F55+G58+I55</f>
        <v>0</v>
      </c>
      <c r="N58" s="355">
        <f>C55+D55+E55+F55+G58+J55</f>
        <v>0</v>
      </c>
      <c r="O58" s="355">
        <f>C55+D55+E55+F55+G58+K55</f>
        <v>0</v>
      </c>
      <c r="P58" s="360"/>
      <c r="U58" s="344"/>
      <c r="V58" s="359">
        <f t="shared" si="2"/>
        <v>0</v>
      </c>
      <c r="W58" s="359">
        <f t="shared" si="2"/>
        <v>0</v>
      </c>
      <c r="X58" s="359">
        <f t="shared" si="2"/>
        <v>0</v>
      </c>
      <c r="Y58" s="359">
        <f t="shared" si="2"/>
        <v>0</v>
      </c>
      <c r="Z58" s="344"/>
      <c r="AA58" s="344"/>
      <c r="AB58" s="344"/>
    </row>
    <row r="59" spans="1:28">
      <c r="C59" s="360"/>
      <c r="U59" s="344"/>
      <c r="V59" s="359"/>
      <c r="W59" s="359"/>
      <c r="X59" s="359"/>
      <c r="Y59" s="359"/>
      <c r="Z59" s="344"/>
      <c r="AA59" s="344"/>
      <c r="AB59" s="344"/>
    </row>
    <row r="60" spans="1:28">
      <c r="L60" s="360"/>
      <c r="M60" s="360"/>
      <c r="N60" s="360"/>
      <c r="U60" s="344"/>
      <c r="V60" s="344"/>
      <c r="W60" s="344"/>
      <c r="X60" s="344"/>
      <c r="Y60" s="344"/>
      <c r="Z60" s="344"/>
      <c r="AA60" s="344"/>
      <c r="AB60" s="344"/>
    </row>
    <row r="61" spans="1:28">
      <c r="L61" s="364"/>
      <c r="M61" s="364"/>
      <c r="N61" s="364"/>
      <c r="U61" s="344"/>
      <c r="V61" s="344"/>
      <c r="W61" s="344"/>
      <c r="X61" s="344"/>
      <c r="Y61" s="344"/>
      <c r="Z61" s="344"/>
      <c r="AA61" s="344"/>
      <c r="AB61" s="344"/>
    </row>
    <row r="62" spans="1:28">
      <c r="A62" s="573" t="s">
        <v>785</v>
      </c>
      <c r="B62" s="574" t="s">
        <v>297</v>
      </c>
      <c r="C62" s="576" t="s">
        <v>786</v>
      </c>
      <c r="D62" s="576" t="s">
        <v>787</v>
      </c>
      <c r="E62" s="576" t="s">
        <v>788</v>
      </c>
      <c r="F62" s="576" t="s">
        <v>789</v>
      </c>
      <c r="G62" s="576" t="s">
        <v>804</v>
      </c>
      <c r="H62" s="576" t="s">
        <v>805</v>
      </c>
      <c r="I62" s="576"/>
      <c r="J62" s="576"/>
      <c r="K62" s="576"/>
      <c r="L62" s="576" t="s">
        <v>792</v>
      </c>
      <c r="M62" s="576"/>
      <c r="N62" s="576"/>
      <c r="O62" s="576"/>
      <c r="U62" s="344"/>
      <c r="V62" s="344"/>
      <c r="W62" s="344"/>
      <c r="X62" s="344"/>
      <c r="Y62" s="344"/>
      <c r="Z62" s="344"/>
      <c r="AA62" s="344"/>
      <c r="AB62" s="344"/>
    </row>
    <row r="63" spans="1:28">
      <c r="A63" s="573"/>
      <c r="B63" s="575"/>
      <c r="C63" s="576"/>
      <c r="D63" s="576"/>
      <c r="E63" s="576"/>
      <c r="F63" s="576"/>
      <c r="G63" s="576"/>
      <c r="H63" s="352" t="s">
        <v>793</v>
      </c>
      <c r="I63" s="352" t="s">
        <v>794</v>
      </c>
      <c r="J63" s="352" t="s">
        <v>795</v>
      </c>
      <c r="K63" s="352" t="s">
        <v>796</v>
      </c>
      <c r="L63" s="352" t="s">
        <v>793</v>
      </c>
      <c r="M63" s="352" t="s">
        <v>794</v>
      </c>
      <c r="N63" s="352" t="s">
        <v>795</v>
      </c>
      <c r="O63" s="352" t="s">
        <v>797</v>
      </c>
      <c r="U63" s="344"/>
      <c r="V63" s="344"/>
      <c r="W63" s="344"/>
      <c r="X63" s="344"/>
      <c r="Y63" s="344"/>
      <c r="Z63" s="344"/>
      <c r="AA63" s="344"/>
      <c r="AB63" s="344"/>
    </row>
    <row r="64" spans="1:28" ht="25.5">
      <c r="A64" s="365" t="s">
        <v>806</v>
      </c>
      <c r="B64" s="353" t="s">
        <v>807</v>
      </c>
      <c r="C64" s="366">
        <f>C11</f>
        <v>1.8693900000000001</v>
      </c>
      <c r="D64" s="366">
        <f>D11</f>
        <v>2.66E-3</v>
      </c>
      <c r="E64" s="366">
        <f>E11</f>
        <v>0</v>
      </c>
      <c r="F64" s="366">
        <f>F11</f>
        <v>0</v>
      </c>
      <c r="G64" s="366">
        <f>SUM(G11:G12)/2</f>
        <v>0.31191706845</v>
      </c>
      <c r="H64" s="366">
        <f>H11</f>
        <v>1.07176</v>
      </c>
      <c r="I64" s="366">
        <f>I11</f>
        <v>1.67804</v>
      </c>
      <c r="J64" s="366">
        <f>J11</f>
        <v>2.2513899999999998</v>
      </c>
      <c r="K64" s="366">
        <f>K11</f>
        <v>3.0272899999999998</v>
      </c>
      <c r="L64" s="366">
        <f>C64+D64+E64+F64+G64+H64</f>
        <v>3.2557270684500006</v>
      </c>
      <c r="M64" s="366">
        <f t="shared" ref="M64:M75" si="3">C64+D64+E64+F64+G64+I64</f>
        <v>3.8620070684500005</v>
      </c>
      <c r="N64" s="366">
        <f t="shared" ref="N64:N75" si="4">C64+D64+E64+F64+G64+J64</f>
        <v>4.4353570684500001</v>
      </c>
      <c r="O64" s="366">
        <f>C64+D64+E64+F64+G64+K64</f>
        <v>5.2112570684500001</v>
      </c>
      <c r="Q64" s="359">
        <f t="shared" ref="Q64:Q75" si="5">L64-C64-D64-E64-F64-G64-H64</f>
        <v>0</v>
      </c>
      <c r="R64" s="359">
        <f>M64-C64-D64-E64-F64-G64-I64</f>
        <v>0</v>
      </c>
      <c r="S64" s="359">
        <f>N64-C64-D64-E64-F64-G64-J64</f>
        <v>0</v>
      </c>
      <c r="T64" s="359">
        <f>O64-C64-D64-E64-F64-G64-K64</f>
        <v>0</v>
      </c>
      <c r="U64" s="344"/>
      <c r="V64" s="344"/>
      <c r="W64" s="344"/>
      <c r="X64" s="344"/>
      <c r="Y64" s="344"/>
      <c r="Z64" s="344"/>
      <c r="AA64" s="344"/>
      <c r="AB64" s="344"/>
    </row>
    <row r="65" spans="1:28" ht="25.5">
      <c r="A65" s="365" t="s">
        <v>808</v>
      </c>
      <c r="B65" s="353" t="s">
        <v>807</v>
      </c>
      <c r="C65" s="366">
        <f>C15</f>
        <v>2.08168</v>
      </c>
      <c r="D65" s="366">
        <f>D15</f>
        <v>3.0400000000000002E-3</v>
      </c>
      <c r="E65" s="366">
        <f t="shared" ref="E65" si="6">E15</f>
        <v>0</v>
      </c>
      <c r="F65" s="366">
        <f>F15</f>
        <v>0</v>
      </c>
      <c r="G65" s="366">
        <f>SUM(G15:G16)/2</f>
        <v>0.34733871640000002</v>
      </c>
      <c r="H65" s="366">
        <f>H15</f>
        <v>1.07176</v>
      </c>
      <c r="I65" s="366">
        <f t="shared" ref="I65:K65" si="7">I15</f>
        <v>1.67804</v>
      </c>
      <c r="J65" s="366">
        <f t="shared" si="7"/>
        <v>2.2513899999999998</v>
      </c>
      <c r="K65" s="366">
        <f t="shared" si="7"/>
        <v>3.0272899999999998</v>
      </c>
      <c r="L65" s="366">
        <f>C65+D65+E65+F65+G65+H65</f>
        <v>3.5038187163999996</v>
      </c>
      <c r="M65" s="366">
        <f t="shared" si="3"/>
        <v>4.1100987163999996</v>
      </c>
      <c r="N65" s="366">
        <f t="shared" si="4"/>
        <v>4.6834487163999992</v>
      </c>
      <c r="O65" s="366">
        <f>C65+D65+E65+F65+G65+K65</f>
        <v>5.4593487163999992</v>
      </c>
      <c r="Q65" s="359">
        <f t="shared" si="5"/>
        <v>0</v>
      </c>
      <c r="R65" s="359">
        <f>M65-C65-D65-E65-F65-G65-I65</f>
        <v>0</v>
      </c>
      <c r="S65" s="359">
        <f>N65-C65-D65-E65-F65-G65-J65</f>
        <v>0</v>
      </c>
      <c r="T65" s="359">
        <f>O65-C65-D65-E65-F65-G65-K65</f>
        <v>0</v>
      </c>
      <c r="U65" s="344"/>
      <c r="V65" s="344"/>
      <c r="W65" s="344"/>
      <c r="X65" s="344"/>
      <c r="Y65" s="344"/>
      <c r="Z65" s="344"/>
      <c r="AA65" s="344"/>
      <c r="AB65" s="344"/>
    </row>
    <row r="66" spans="1:28" ht="25.5">
      <c r="A66" s="365" t="s">
        <v>809</v>
      </c>
      <c r="B66" s="353" t="s">
        <v>807</v>
      </c>
      <c r="C66" s="366">
        <f>C19</f>
        <v>1.93791</v>
      </c>
      <c r="D66" s="366">
        <f t="shared" ref="D66:F66" si="8">D19</f>
        <v>2.7799999999999999E-3</v>
      </c>
      <c r="E66" s="366">
        <f t="shared" si="8"/>
        <v>0</v>
      </c>
      <c r="F66" s="366">
        <f t="shared" si="8"/>
        <v>0</v>
      </c>
      <c r="G66" s="366">
        <f>SUM(G19:G20)/2</f>
        <v>0.32334997305000002</v>
      </c>
      <c r="H66" s="366">
        <f>H19</f>
        <v>1.07176</v>
      </c>
      <c r="I66" s="366">
        <f t="shared" ref="I66:K66" si="9">I19</f>
        <v>1.67804</v>
      </c>
      <c r="J66" s="366">
        <f t="shared" si="9"/>
        <v>2.2513899999999998</v>
      </c>
      <c r="K66" s="366">
        <f t="shared" si="9"/>
        <v>3.0272899999999998</v>
      </c>
      <c r="L66" s="366">
        <f t="shared" ref="L66:L70" si="10">C66+D66+E66+F66+G66+H66</f>
        <v>3.3357999730500003</v>
      </c>
      <c r="M66" s="366">
        <f t="shared" si="3"/>
        <v>3.9420799730500002</v>
      </c>
      <c r="N66" s="366">
        <f t="shared" si="4"/>
        <v>4.5154299730499998</v>
      </c>
      <c r="O66" s="366">
        <f t="shared" ref="O66:O69" si="11">C66+D66+E66+F66+G66+K66</f>
        <v>5.2913299730499999</v>
      </c>
      <c r="Q66" s="359">
        <f t="shared" si="5"/>
        <v>0</v>
      </c>
      <c r="R66" s="359">
        <f t="shared" ref="R66:R76" si="12">M66-C66-D66-E66-F66-G66-I66</f>
        <v>0</v>
      </c>
      <c r="S66" s="359">
        <f t="shared" ref="S66:S76" si="13">N66-C66-D66-E66-F66-G66-J66</f>
        <v>0</v>
      </c>
      <c r="T66" s="359">
        <f t="shared" ref="T66:T75" si="14">O66-C66-D66-E66-F66-G66-K66</f>
        <v>0</v>
      </c>
      <c r="U66" s="344"/>
      <c r="V66" s="344"/>
      <c r="W66" s="344"/>
      <c r="X66" s="344"/>
      <c r="Y66" s="344"/>
      <c r="Z66" s="344"/>
      <c r="AA66" s="344"/>
      <c r="AB66" s="344"/>
    </row>
    <row r="67" spans="1:28" ht="25.5">
      <c r="A67" s="365" t="s">
        <v>810</v>
      </c>
      <c r="B67" s="353" t="s">
        <v>807</v>
      </c>
      <c r="C67" s="366">
        <f>C23</f>
        <v>2.0340500000000001</v>
      </c>
      <c r="D67" s="366">
        <f t="shared" ref="D67:F67" si="15">D23</f>
        <v>3.0000000000000001E-3</v>
      </c>
      <c r="E67" s="366">
        <f t="shared" si="15"/>
        <v>0</v>
      </c>
      <c r="F67" s="366">
        <f t="shared" si="15"/>
        <v>0</v>
      </c>
      <c r="G67" s="366">
        <f>SUM(G23:G24)/2</f>
        <v>0.33939141275000001</v>
      </c>
      <c r="H67" s="366">
        <f>H23</f>
        <v>1.07176</v>
      </c>
      <c r="I67" s="366">
        <f t="shared" ref="I67:K67" si="16">I23</f>
        <v>1.67804</v>
      </c>
      <c r="J67" s="366">
        <f t="shared" si="16"/>
        <v>2.2513899999999998</v>
      </c>
      <c r="K67" s="366">
        <f t="shared" si="16"/>
        <v>3.0272899999999998</v>
      </c>
      <c r="L67" s="366">
        <f t="shared" si="10"/>
        <v>3.4482014127500005</v>
      </c>
      <c r="M67" s="366">
        <f t="shared" si="3"/>
        <v>4.0544814127500004</v>
      </c>
      <c r="N67" s="366">
        <f t="shared" si="4"/>
        <v>4.62783141275</v>
      </c>
      <c r="O67" s="366">
        <f t="shared" si="11"/>
        <v>5.40373141275</v>
      </c>
      <c r="Q67" s="359">
        <f t="shared" si="5"/>
        <v>0</v>
      </c>
      <c r="R67" s="359">
        <f t="shared" si="12"/>
        <v>0</v>
      </c>
      <c r="S67" s="359">
        <f t="shared" si="13"/>
        <v>0</v>
      </c>
      <c r="T67" s="359">
        <f t="shared" si="14"/>
        <v>0</v>
      </c>
      <c r="U67" s="344"/>
      <c r="V67" s="344"/>
      <c r="W67" s="344"/>
      <c r="X67" s="344"/>
      <c r="Y67" s="344"/>
      <c r="Z67" s="344"/>
      <c r="AA67" s="344"/>
      <c r="AB67" s="344"/>
    </row>
    <row r="68" spans="1:28" ht="25.5">
      <c r="A68" s="365" t="s">
        <v>802</v>
      </c>
      <c r="B68" s="353" t="s">
        <v>807</v>
      </c>
      <c r="C68" s="366">
        <f>C27</f>
        <v>1.8118300000000001</v>
      </c>
      <c r="D68" s="366">
        <f t="shared" ref="D68:F68" si="17">D27</f>
        <v>3.1099999999999999E-3</v>
      </c>
      <c r="E68" s="366">
        <f t="shared" si="17"/>
        <v>0</v>
      </c>
      <c r="F68" s="366">
        <f t="shared" si="17"/>
        <v>0</v>
      </c>
      <c r="G68" s="366">
        <f>SUM(G27:G28)/2</f>
        <v>0.30231289465</v>
      </c>
      <c r="H68" s="366">
        <f>H27</f>
        <v>1.07176</v>
      </c>
      <c r="I68" s="366">
        <f t="shared" ref="I68:K68" si="18">I27</f>
        <v>1.67804</v>
      </c>
      <c r="J68" s="366">
        <f t="shared" si="18"/>
        <v>2.2513899999999998</v>
      </c>
      <c r="K68" s="366">
        <f t="shared" si="18"/>
        <v>3.0272899999999998</v>
      </c>
      <c r="L68" s="366">
        <f t="shared" si="10"/>
        <v>3.1890128946500003</v>
      </c>
      <c r="M68" s="366">
        <f t="shared" si="3"/>
        <v>3.7952928946500002</v>
      </c>
      <c r="N68" s="366">
        <f t="shared" si="4"/>
        <v>4.3686428946499998</v>
      </c>
      <c r="O68" s="366">
        <f>C68+D68+E68+F68+G68+K68</f>
        <v>5.1445428946499998</v>
      </c>
      <c r="Q68" s="359">
        <f t="shared" si="5"/>
        <v>0</v>
      </c>
      <c r="R68" s="359">
        <f t="shared" si="12"/>
        <v>0</v>
      </c>
      <c r="S68" s="359">
        <f t="shared" si="13"/>
        <v>0</v>
      </c>
      <c r="T68" s="359">
        <f t="shared" si="14"/>
        <v>0</v>
      </c>
      <c r="U68" s="344"/>
      <c r="V68" s="344"/>
      <c r="W68" s="344"/>
      <c r="X68" s="344"/>
      <c r="Y68" s="344"/>
      <c r="Z68" s="344"/>
      <c r="AA68" s="344"/>
      <c r="AB68" s="344"/>
    </row>
    <row r="69" spans="1:28" ht="25.5">
      <c r="A69" s="365" t="s">
        <v>811</v>
      </c>
      <c r="B69" s="353" t="s">
        <v>807</v>
      </c>
      <c r="C69" s="366">
        <f>C31</f>
        <v>1.9205300000000001</v>
      </c>
      <c r="D69" s="366">
        <f t="shared" ref="D69:F69" si="19">D31</f>
        <v>3.2299999999999998E-3</v>
      </c>
      <c r="E69" s="366">
        <f t="shared" si="19"/>
        <v>0</v>
      </c>
      <c r="F69" s="366">
        <f t="shared" si="19"/>
        <v>0</v>
      </c>
      <c r="G69" s="366">
        <f>SUM(G31:G32)/2</f>
        <v>0.32045003314999998</v>
      </c>
      <c r="H69" s="366">
        <f>H31</f>
        <v>1.07176</v>
      </c>
      <c r="I69" s="366">
        <f t="shared" ref="I69:K69" si="20">I31</f>
        <v>1.67804</v>
      </c>
      <c r="J69" s="366">
        <f t="shared" si="20"/>
        <v>2.2513899999999998</v>
      </c>
      <c r="K69" s="366">
        <f t="shared" si="20"/>
        <v>3.0272899999999998</v>
      </c>
      <c r="L69" s="366">
        <f t="shared" si="10"/>
        <v>3.3159700331500002</v>
      </c>
      <c r="M69" s="366">
        <f t="shared" si="3"/>
        <v>3.9222500331500001</v>
      </c>
      <c r="N69" s="366">
        <f t="shared" si="4"/>
        <v>4.4956000331499997</v>
      </c>
      <c r="O69" s="366">
        <f t="shared" si="11"/>
        <v>5.2715000331499997</v>
      </c>
      <c r="Q69" s="359">
        <f t="shared" si="5"/>
        <v>0</v>
      </c>
      <c r="R69" s="359">
        <f t="shared" si="12"/>
        <v>0</v>
      </c>
      <c r="S69" s="359">
        <f t="shared" si="13"/>
        <v>0</v>
      </c>
      <c r="T69" s="359">
        <f t="shared" si="14"/>
        <v>0</v>
      </c>
    </row>
    <row r="70" spans="1:28" ht="25.5">
      <c r="A70" s="365" t="s">
        <v>812</v>
      </c>
      <c r="B70" s="353" t="s">
        <v>807</v>
      </c>
      <c r="C70" s="367">
        <f>C35</f>
        <v>1.8584000000000001</v>
      </c>
      <c r="D70" s="367">
        <f t="shared" ref="D70:F70" si="21">D35</f>
        <v>2.7499999999999998E-3</v>
      </c>
      <c r="E70" s="367">
        <f t="shared" si="21"/>
        <v>0</v>
      </c>
      <c r="F70" s="367">
        <f t="shared" si="21"/>
        <v>0</v>
      </c>
      <c r="G70" s="366">
        <f>SUM(G35:G36)/2</f>
        <v>0.3569</v>
      </c>
      <c r="H70" s="367">
        <f>H35</f>
        <v>1.10348</v>
      </c>
      <c r="I70" s="367">
        <f t="shared" ref="I70:K70" si="22">I35</f>
        <v>1.7277100000000001</v>
      </c>
      <c r="J70" s="367">
        <f t="shared" si="22"/>
        <v>2.3180299999999998</v>
      </c>
      <c r="K70" s="367">
        <f t="shared" si="22"/>
        <v>3.1168999999999998</v>
      </c>
      <c r="L70" s="366">
        <f t="shared" si="10"/>
        <v>3.3215300000000001</v>
      </c>
      <c r="M70" s="366">
        <f t="shared" si="3"/>
        <v>3.9457599999999999</v>
      </c>
      <c r="N70" s="366">
        <f t="shared" si="4"/>
        <v>4.5360800000000001</v>
      </c>
      <c r="O70" s="366">
        <f>C70+D70+E70+F70+G70+K70</f>
        <v>5.3349499999999992</v>
      </c>
      <c r="Q70" s="359">
        <f t="shared" si="5"/>
        <v>0</v>
      </c>
      <c r="R70" s="359">
        <f t="shared" si="12"/>
        <v>0</v>
      </c>
      <c r="S70" s="359">
        <f t="shared" si="13"/>
        <v>0</v>
      </c>
      <c r="T70" s="359">
        <f t="shared" si="14"/>
        <v>0</v>
      </c>
    </row>
    <row r="71" spans="1:28" ht="25.5">
      <c r="A71" s="365" t="s">
        <v>813</v>
      </c>
      <c r="B71" s="353" t="s">
        <v>807</v>
      </c>
      <c r="C71" s="367">
        <f>C39</f>
        <v>1.9387099999999999</v>
      </c>
      <c r="D71" s="367">
        <f t="shared" ref="D71:F71" si="23">D39</f>
        <v>2.5000000000000001E-3</v>
      </c>
      <c r="E71" s="367">
        <f t="shared" si="23"/>
        <v>0</v>
      </c>
      <c r="F71" s="367">
        <f t="shared" si="23"/>
        <v>0</v>
      </c>
      <c r="G71" s="366">
        <f>SUM(G39:G40)/2</f>
        <v>0.3569</v>
      </c>
      <c r="H71" s="367">
        <f>H39</f>
        <v>1.10348</v>
      </c>
      <c r="I71" s="367">
        <f t="shared" ref="I71:K71" si="24">I39</f>
        <v>1.7277100000000001</v>
      </c>
      <c r="J71" s="367">
        <f t="shared" si="24"/>
        <v>2.3180299999999998</v>
      </c>
      <c r="K71" s="367">
        <f t="shared" si="24"/>
        <v>3.1168999999999998</v>
      </c>
      <c r="L71" s="366">
        <f>C71+D71+E71+F71+G71+H71</f>
        <v>3.4015899999999997</v>
      </c>
      <c r="M71" s="366">
        <f t="shared" si="3"/>
        <v>4.0258199999999995</v>
      </c>
      <c r="N71" s="366">
        <f t="shared" si="4"/>
        <v>4.6161399999999997</v>
      </c>
      <c r="O71" s="366">
        <f t="shared" ref="O71:O74" si="25">C71+D71+E71+F71+G71+K71</f>
        <v>5.4150099999999997</v>
      </c>
      <c r="Q71" s="359">
        <f t="shared" si="5"/>
        <v>0</v>
      </c>
      <c r="R71" s="359">
        <f t="shared" si="12"/>
        <v>0</v>
      </c>
      <c r="S71" s="359">
        <f t="shared" si="13"/>
        <v>0</v>
      </c>
      <c r="T71" s="359">
        <f t="shared" si="14"/>
        <v>0</v>
      </c>
    </row>
    <row r="72" spans="1:28" ht="25.5">
      <c r="A72" s="365" t="s">
        <v>814</v>
      </c>
      <c r="B72" s="353" t="s">
        <v>807</v>
      </c>
      <c r="C72" s="367">
        <f>C43</f>
        <v>0</v>
      </c>
      <c r="D72" s="367">
        <f t="shared" ref="D72:F72" si="26">D43</f>
        <v>0</v>
      </c>
      <c r="E72" s="367">
        <f t="shared" si="26"/>
        <v>0</v>
      </c>
      <c r="F72" s="367">
        <f t="shared" si="26"/>
        <v>0</v>
      </c>
      <c r="G72" s="366">
        <f>SUM(G43:G44)/2</f>
        <v>0</v>
      </c>
      <c r="H72" s="367">
        <f>H43</f>
        <v>0</v>
      </c>
      <c r="I72" s="367">
        <f t="shared" ref="I72:K72" si="27">I43</f>
        <v>0</v>
      </c>
      <c r="J72" s="367">
        <f t="shared" si="27"/>
        <v>0</v>
      </c>
      <c r="K72" s="367">
        <f t="shared" si="27"/>
        <v>0</v>
      </c>
      <c r="L72" s="366">
        <f t="shared" ref="L72:L73" si="28">C72+D72+E72+F72+G72+H72</f>
        <v>0</v>
      </c>
      <c r="M72" s="366">
        <f t="shared" si="3"/>
        <v>0</v>
      </c>
      <c r="N72" s="366">
        <f t="shared" si="4"/>
        <v>0</v>
      </c>
      <c r="O72" s="366">
        <f t="shared" si="25"/>
        <v>0</v>
      </c>
      <c r="Q72" s="359">
        <f t="shared" si="5"/>
        <v>0</v>
      </c>
      <c r="R72" s="359">
        <f t="shared" si="12"/>
        <v>0</v>
      </c>
      <c r="S72" s="359">
        <f t="shared" si="13"/>
        <v>0</v>
      </c>
      <c r="T72" s="359">
        <f t="shared" si="14"/>
        <v>0</v>
      </c>
    </row>
    <row r="73" spans="1:28" ht="25.5">
      <c r="A73" s="365" t="s">
        <v>815</v>
      </c>
      <c r="B73" s="353" t="s">
        <v>807</v>
      </c>
      <c r="C73" s="367">
        <f>C47</f>
        <v>0</v>
      </c>
      <c r="D73" s="367">
        <f t="shared" ref="D73:F73" si="29">D47</f>
        <v>0</v>
      </c>
      <c r="E73" s="367">
        <f t="shared" si="29"/>
        <v>0</v>
      </c>
      <c r="F73" s="367">
        <f t="shared" si="29"/>
        <v>0</v>
      </c>
      <c r="G73" s="366">
        <f>SUM(G47:G48)/2</f>
        <v>0</v>
      </c>
      <c r="H73" s="367">
        <f>H47</f>
        <v>0</v>
      </c>
      <c r="I73" s="367">
        <f t="shared" ref="I73:K73" si="30">I47</f>
        <v>0</v>
      </c>
      <c r="J73" s="367">
        <f t="shared" si="30"/>
        <v>0</v>
      </c>
      <c r="K73" s="367">
        <f t="shared" si="30"/>
        <v>0</v>
      </c>
      <c r="L73" s="366">
        <f t="shared" si="28"/>
        <v>0</v>
      </c>
      <c r="M73" s="366">
        <f t="shared" si="3"/>
        <v>0</v>
      </c>
      <c r="N73" s="366">
        <f t="shared" si="4"/>
        <v>0</v>
      </c>
      <c r="O73" s="366">
        <f t="shared" si="25"/>
        <v>0</v>
      </c>
      <c r="Q73" s="359">
        <f t="shared" si="5"/>
        <v>0</v>
      </c>
      <c r="R73" s="359">
        <f t="shared" si="12"/>
        <v>0</v>
      </c>
      <c r="S73" s="359">
        <f t="shared" si="13"/>
        <v>0</v>
      </c>
      <c r="T73" s="359">
        <f t="shared" si="14"/>
        <v>0</v>
      </c>
    </row>
    <row r="74" spans="1:28" ht="25.5">
      <c r="A74" s="365" t="s">
        <v>816</v>
      </c>
      <c r="B74" s="353" t="s">
        <v>807</v>
      </c>
      <c r="C74" s="367">
        <f>C51</f>
        <v>0</v>
      </c>
      <c r="D74" s="367">
        <f>D51</f>
        <v>0</v>
      </c>
      <c r="E74" s="367">
        <f>E51</f>
        <v>0</v>
      </c>
      <c r="F74" s="367">
        <f t="shared" ref="F74" si="31">F51</f>
        <v>0</v>
      </c>
      <c r="G74" s="366">
        <f>SUM(G51:G52)/2</f>
        <v>0</v>
      </c>
      <c r="H74" s="367">
        <f>H51</f>
        <v>0</v>
      </c>
      <c r="I74" s="367">
        <f t="shared" ref="I74:K74" si="32">I51</f>
        <v>0</v>
      </c>
      <c r="J74" s="367">
        <f t="shared" si="32"/>
        <v>0</v>
      </c>
      <c r="K74" s="367">
        <f t="shared" si="32"/>
        <v>0</v>
      </c>
      <c r="L74" s="366">
        <f>C74+D74+E74+F74+G74+H74</f>
        <v>0</v>
      </c>
      <c r="M74" s="366">
        <f t="shared" si="3"/>
        <v>0</v>
      </c>
      <c r="N74" s="366">
        <f t="shared" si="4"/>
        <v>0</v>
      </c>
      <c r="O74" s="366">
        <f t="shared" si="25"/>
        <v>0</v>
      </c>
      <c r="Q74" s="359">
        <f t="shared" si="5"/>
        <v>0</v>
      </c>
      <c r="R74" s="359">
        <f t="shared" si="12"/>
        <v>0</v>
      </c>
      <c r="S74" s="359">
        <f t="shared" si="13"/>
        <v>0</v>
      </c>
      <c r="T74" s="359">
        <f t="shared" si="14"/>
        <v>0</v>
      </c>
    </row>
    <row r="75" spans="1:28" ht="25.5">
      <c r="A75" s="365" t="s">
        <v>817</v>
      </c>
      <c r="B75" s="353" t="s">
        <v>807</v>
      </c>
      <c r="C75" s="367">
        <f>C55</f>
        <v>0</v>
      </c>
      <c r="D75" s="367">
        <f t="shared" ref="D75:F75" si="33">D55</f>
        <v>0</v>
      </c>
      <c r="E75" s="367">
        <f t="shared" si="33"/>
        <v>0</v>
      </c>
      <c r="F75" s="367">
        <f t="shared" si="33"/>
        <v>0</v>
      </c>
      <c r="G75" s="366">
        <f>SUM(G55:G56)/2</f>
        <v>0</v>
      </c>
      <c r="H75" s="366">
        <f>H55</f>
        <v>0</v>
      </c>
      <c r="I75" s="366">
        <f t="shared" ref="I75:K75" si="34">I55</f>
        <v>0</v>
      </c>
      <c r="J75" s="366">
        <f t="shared" si="34"/>
        <v>0</v>
      </c>
      <c r="K75" s="366">
        <f t="shared" si="34"/>
        <v>0</v>
      </c>
      <c r="L75" s="366">
        <f>C75+D75+E75+F75+G75+H75</f>
        <v>0</v>
      </c>
      <c r="M75" s="366">
        <f t="shared" si="3"/>
        <v>0</v>
      </c>
      <c r="N75" s="366">
        <f t="shared" si="4"/>
        <v>0</v>
      </c>
      <c r="O75" s="366">
        <f>C75+D75+E75+F75+G75+K75</f>
        <v>0</v>
      </c>
      <c r="Q75" s="359">
        <f t="shared" si="5"/>
        <v>0</v>
      </c>
      <c r="R75" s="359">
        <f t="shared" si="12"/>
        <v>0</v>
      </c>
      <c r="S75" s="359">
        <f t="shared" si="13"/>
        <v>0</v>
      </c>
      <c r="T75" s="359">
        <f t="shared" si="14"/>
        <v>0</v>
      </c>
    </row>
    <row r="76" spans="1:28" ht="15.75">
      <c r="A76" s="368"/>
      <c r="B76" s="368" t="s">
        <v>818</v>
      </c>
      <c r="C76" s="369">
        <f>SUM(C64:C75)/8</f>
        <v>1.9315625000000001</v>
      </c>
      <c r="D76" s="369">
        <f t="shared" ref="D76:O76" si="35">SUM(D64:D75)/8</f>
        <v>2.8837499999999996E-3</v>
      </c>
      <c r="E76" s="369">
        <f t="shared" si="35"/>
        <v>0</v>
      </c>
      <c r="F76" s="369">
        <f t="shared" si="35"/>
        <v>0</v>
      </c>
      <c r="G76" s="369">
        <f t="shared" si="35"/>
        <v>0.33232001230625002</v>
      </c>
      <c r="H76" s="369">
        <f t="shared" si="35"/>
        <v>1.07969</v>
      </c>
      <c r="I76" s="369">
        <f t="shared" si="35"/>
        <v>1.6904574999999999</v>
      </c>
      <c r="J76" s="369">
        <f t="shared" si="35"/>
        <v>2.2680500000000001</v>
      </c>
      <c r="K76" s="369">
        <f t="shared" si="35"/>
        <v>3.0496925000000004</v>
      </c>
      <c r="L76" s="370">
        <f>SUM(L64:L75)/8</f>
        <v>3.3464562623062499</v>
      </c>
      <c r="M76" s="369">
        <f t="shared" si="35"/>
        <v>3.9572237623062501</v>
      </c>
      <c r="N76" s="369">
        <f t="shared" si="35"/>
        <v>4.5348162623062498</v>
      </c>
      <c r="O76" s="369">
        <f t="shared" si="35"/>
        <v>5.31645876230625</v>
      </c>
      <c r="Q76" s="359">
        <f>L76-C76-D76-E76-F76-G76-H76</f>
        <v>0</v>
      </c>
      <c r="R76" s="359">
        <f t="shared" si="12"/>
        <v>0</v>
      </c>
      <c r="S76" s="359">
        <f t="shared" si="13"/>
        <v>0</v>
      </c>
      <c r="T76" s="359">
        <f>O76-C76-D76-E76-F76-G76-K76</f>
        <v>0</v>
      </c>
    </row>
    <row r="77" spans="1:28">
      <c r="L77" s="344"/>
      <c r="M77" s="360"/>
      <c r="Q77" s="359"/>
      <c r="R77" s="359"/>
      <c r="S77" s="359"/>
      <c r="T77" s="359"/>
    </row>
    <row r="80" spans="1:28">
      <c r="B80" s="371" t="s">
        <v>819</v>
      </c>
    </row>
  </sheetData>
  <mergeCells count="132">
    <mergeCell ref="H62:K62"/>
    <mergeCell ref="L62:O62"/>
    <mergeCell ref="I55:I58"/>
    <mergeCell ref="J55:J58"/>
    <mergeCell ref="K55:K58"/>
    <mergeCell ref="A62:A63"/>
    <mergeCell ref="B62:B63"/>
    <mergeCell ref="C62:C63"/>
    <mergeCell ref="D62:D63"/>
    <mergeCell ref="E62:E63"/>
    <mergeCell ref="F62:F63"/>
    <mergeCell ref="G62:G63"/>
    <mergeCell ref="A55:A58"/>
    <mergeCell ref="C55:C58"/>
    <mergeCell ref="D55:D58"/>
    <mergeCell ref="E55:E58"/>
    <mergeCell ref="F55:F58"/>
    <mergeCell ref="H55:H58"/>
    <mergeCell ref="A51:A54"/>
    <mergeCell ref="C51:C54"/>
    <mergeCell ref="D51:D54"/>
    <mergeCell ref="E51:E54"/>
    <mergeCell ref="F51:F54"/>
    <mergeCell ref="H51:H54"/>
    <mergeCell ref="I51:I54"/>
    <mergeCell ref="J51:J54"/>
    <mergeCell ref="K51:K54"/>
    <mergeCell ref="A47:A50"/>
    <mergeCell ref="C47:C50"/>
    <mergeCell ref="D47:D50"/>
    <mergeCell ref="E47:E50"/>
    <mergeCell ref="F47:F50"/>
    <mergeCell ref="H47:H50"/>
    <mergeCell ref="I47:I50"/>
    <mergeCell ref="J47:J50"/>
    <mergeCell ref="K47:K50"/>
    <mergeCell ref="I39:I42"/>
    <mergeCell ref="J39:J42"/>
    <mergeCell ref="K39:K42"/>
    <mergeCell ref="A43:A46"/>
    <mergeCell ref="C43:C46"/>
    <mergeCell ref="D43:D46"/>
    <mergeCell ref="E43:E46"/>
    <mergeCell ref="F43:F46"/>
    <mergeCell ref="H43:H46"/>
    <mergeCell ref="I43:I46"/>
    <mergeCell ref="A39:A42"/>
    <mergeCell ref="C39:C42"/>
    <mergeCell ref="D39:D42"/>
    <mergeCell ref="E39:E42"/>
    <mergeCell ref="F39:F42"/>
    <mergeCell ref="H39:H42"/>
    <mergeCell ref="J43:J46"/>
    <mergeCell ref="K43:K46"/>
    <mergeCell ref="A35:A38"/>
    <mergeCell ref="C35:C38"/>
    <mergeCell ref="D35:D38"/>
    <mergeCell ref="E35:E38"/>
    <mergeCell ref="F35:F38"/>
    <mergeCell ref="H35:H38"/>
    <mergeCell ref="I35:I38"/>
    <mergeCell ref="J35:J38"/>
    <mergeCell ref="K35:K38"/>
    <mergeCell ref="A31:A34"/>
    <mergeCell ref="C31:C34"/>
    <mergeCell ref="D31:D34"/>
    <mergeCell ref="E31:E34"/>
    <mergeCell ref="F31:F34"/>
    <mergeCell ref="H31:H34"/>
    <mergeCell ref="I31:I34"/>
    <mergeCell ref="J31:J34"/>
    <mergeCell ref="K31:K34"/>
    <mergeCell ref="I23:I26"/>
    <mergeCell ref="J23:J26"/>
    <mergeCell ref="K23:K26"/>
    <mergeCell ref="A27:A30"/>
    <mergeCell ref="C27:C30"/>
    <mergeCell ref="D27:D30"/>
    <mergeCell ref="E27:E30"/>
    <mergeCell ref="F27:F30"/>
    <mergeCell ref="H27:H30"/>
    <mergeCell ref="I27:I30"/>
    <mergeCell ref="A23:A26"/>
    <mergeCell ref="C23:C26"/>
    <mergeCell ref="D23:D26"/>
    <mergeCell ref="E23:E26"/>
    <mergeCell ref="F23:F26"/>
    <mergeCell ref="H23:H26"/>
    <mergeCell ref="J27:J30"/>
    <mergeCell ref="K27:K30"/>
    <mergeCell ref="A19:A22"/>
    <mergeCell ref="C19:C22"/>
    <mergeCell ref="D19:D22"/>
    <mergeCell ref="E19:E22"/>
    <mergeCell ref="F19:F22"/>
    <mergeCell ref="H19:H22"/>
    <mergeCell ref="I19:I22"/>
    <mergeCell ref="J19:J22"/>
    <mergeCell ref="K19:K22"/>
    <mergeCell ref="J11:J14"/>
    <mergeCell ref="K11:K14"/>
    <mergeCell ref="A15:A18"/>
    <mergeCell ref="C15:C18"/>
    <mergeCell ref="D15:D18"/>
    <mergeCell ref="E15:E18"/>
    <mergeCell ref="F15:F18"/>
    <mergeCell ref="H15:H18"/>
    <mergeCell ref="I15:I18"/>
    <mergeCell ref="J15:J18"/>
    <mergeCell ref="K15:K18"/>
    <mergeCell ref="A11:A14"/>
    <mergeCell ref="C11:C14"/>
    <mergeCell ref="D11:D14"/>
    <mergeCell ref="E11:E14"/>
    <mergeCell ref="F11:F14"/>
    <mergeCell ref="H11:H14"/>
    <mergeCell ref="I11:I14"/>
    <mergeCell ref="A9:A10"/>
    <mergeCell ref="B9:B10"/>
    <mergeCell ref="C9:C10"/>
    <mergeCell ref="D9:D10"/>
    <mergeCell ref="E9:E10"/>
    <mergeCell ref="F9:F10"/>
    <mergeCell ref="A1:O1"/>
    <mergeCell ref="A2:O2"/>
    <mergeCell ref="A3:O3"/>
    <mergeCell ref="A5:O5"/>
    <mergeCell ref="A6:O6"/>
    <mergeCell ref="A8:O8"/>
    <mergeCell ref="G9:G10"/>
    <mergeCell ref="H9:K9"/>
    <mergeCell ref="L9:O9"/>
  </mergeCells>
  <hyperlinks>
    <hyperlink ref="B80" r:id="rId1"/>
  </hyperlinks>
  <printOptions horizontalCentered="1" verticalCentered="1"/>
  <pageMargins left="0.31496062992125984" right="0.74803149606299213" top="0.39370078740157483" bottom="0.39370078740157483" header="0.51181102362204722" footer="0.51181102362204722"/>
  <pageSetup paperSize="9" scale="47" orientation="landscape" verticalDpi="0" r:id="rId2"/>
  <headerFooter alignWithMargins="0"/>
  <rowBreaks count="1" manualBreakCount="1">
    <brk id="5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0"/>
  <sheetViews>
    <sheetView zoomScale="85" zoomScaleNormal="85" zoomScaleSheetLayoutView="80" workbookViewId="0">
      <pane xSplit="1" ySplit="6" topLeftCell="B13" activePane="bottomRight" state="frozen"/>
      <selection pane="topRight" activeCell="F1" sqref="F1"/>
      <selection pane="bottomLeft" activeCell="A7" sqref="A7"/>
      <selection pane="bottomRight" activeCell="C12" sqref="C12"/>
    </sheetView>
  </sheetViews>
  <sheetFormatPr defaultColWidth="11.85546875" defaultRowHeight="15.75"/>
  <cols>
    <col min="1" max="1" width="66.5703125" style="316" customWidth="1"/>
    <col min="2" max="2" width="16.85546875" style="290" customWidth="1"/>
    <col min="3" max="3" width="15" style="290" customWidth="1"/>
    <col min="4" max="4" width="14.7109375" style="290" customWidth="1"/>
    <col min="5" max="5" width="15.85546875" style="290" customWidth="1"/>
    <col min="6" max="6" width="14.42578125" style="290" hidden="1" customWidth="1"/>
    <col min="7" max="7" width="15.85546875" style="290" hidden="1" customWidth="1"/>
    <col min="8" max="256" width="11.85546875" style="290"/>
    <col min="257" max="257" width="66.5703125" style="290" customWidth="1"/>
    <col min="258" max="258" width="16.85546875" style="290" customWidth="1"/>
    <col min="259" max="259" width="15" style="290" customWidth="1"/>
    <col min="260" max="260" width="14.7109375" style="290" customWidth="1"/>
    <col min="261" max="261" width="15.85546875" style="290" customWidth="1"/>
    <col min="262" max="263" width="0" style="290" hidden="1" customWidth="1"/>
    <col min="264" max="512" width="11.85546875" style="290"/>
    <col min="513" max="513" width="66.5703125" style="290" customWidth="1"/>
    <col min="514" max="514" width="16.85546875" style="290" customWidth="1"/>
    <col min="515" max="515" width="15" style="290" customWidth="1"/>
    <col min="516" max="516" width="14.7109375" style="290" customWidth="1"/>
    <col min="517" max="517" width="15.85546875" style="290" customWidth="1"/>
    <col min="518" max="519" width="0" style="290" hidden="1" customWidth="1"/>
    <col min="520" max="768" width="11.85546875" style="290"/>
    <col min="769" max="769" width="66.5703125" style="290" customWidth="1"/>
    <col min="770" max="770" width="16.85546875" style="290" customWidth="1"/>
    <col min="771" max="771" width="15" style="290" customWidth="1"/>
    <col min="772" max="772" width="14.7109375" style="290" customWidth="1"/>
    <col min="773" max="773" width="15.85546875" style="290" customWidth="1"/>
    <col min="774" max="775" width="0" style="290" hidden="1" customWidth="1"/>
    <col min="776" max="1024" width="11.85546875" style="290"/>
    <col min="1025" max="1025" width="66.5703125" style="290" customWidth="1"/>
    <col min="1026" max="1026" width="16.85546875" style="290" customWidth="1"/>
    <col min="1027" max="1027" width="15" style="290" customWidth="1"/>
    <col min="1028" max="1028" width="14.7109375" style="290" customWidth="1"/>
    <col min="1029" max="1029" width="15.85546875" style="290" customWidth="1"/>
    <col min="1030" max="1031" width="0" style="290" hidden="1" customWidth="1"/>
    <col min="1032" max="1280" width="11.85546875" style="290"/>
    <col min="1281" max="1281" width="66.5703125" style="290" customWidth="1"/>
    <col min="1282" max="1282" width="16.85546875" style="290" customWidth="1"/>
    <col min="1283" max="1283" width="15" style="290" customWidth="1"/>
    <col min="1284" max="1284" width="14.7109375" style="290" customWidth="1"/>
    <col min="1285" max="1285" width="15.85546875" style="290" customWidth="1"/>
    <col min="1286" max="1287" width="0" style="290" hidden="1" customWidth="1"/>
    <col min="1288" max="1536" width="11.85546875" style="290"/>
    <col min="1537" max="1537" width="66.5703125" style="290" customWidth="1"/>
    <col min="1538" max="1538" width="16.85546875" style="290" customWidth="1"/>
    <col min="1539" max="1539" width="15" style="290" customWidth="1"/>
    <col min="1540" max="1540" width="14.7109375" style="290" customWidth="1"/>
    <col min="1541" max="1541" width="15.85546875" style="290" customWidth="1"/>
    <col min="1542" max="1543" width="0" style="290" hidden="1" customWidth="1"/>
    <col min="1544" max="1792" width="11.85546875" style="290"/>
    <col min="1793" max="1793" width="66.5703125" style="290" customWidth="1"/>
    <col min="1794" max="1794" width="16.85546875" style="290" customWidth="1"/>
    <col min="1795" max="1795" width="15" style="290" customWidth="1"/>
    <col min="1796" max="1796" width="14.7109375" style="290" customWidth="1"/>
    <col min="1797" max="1797" width="15.85546875" style="290" customWidth="1"/>
    <col min="1798" max="1799" width="0" style="290" hidden="1" customWidth="1"/>
    <col min="1800" max="2048" width="11.85546875" style="290"/>
    <col min="2049" max="2049" width="66.5703125" style="290" customWidth="1"/>
    <col min="2050" max="2050" width="16.85546875" style="290" customWidth="1"/>
    <col min="2051" max="2051" width="15" style="290" customWidth="1"/>
    <col min="2052" max="2052" width="14.7109375" style="290" customWidth="1"/>
    <col min="2053" max="2053" width="15.85546875" style="290" customWidth="1"/>
    <col min="2054" max="2055" width="0" style="290" hidden="1" customWidth="1"/>
    <col min="2056" max="2304" width="11.85546875" style="290"/>
    <col min="2305" max="2305" width="66.5703125" style="290" customWidth="1"/>
    <col min="2306" max="2306" width="16.85546875" style="290" customWidth="1"/>
    <col min="2307" max="2307" width="15" style="290" customWidth="1"/>
    <col min="2308" max="2308" width="14.7109375" style="290" customWidth="1"/>
    <col min="2309" max="2309" width="15.85546875" style="290" customWidth="1"/>
    <col min="2310" max="2311" width="0" style="290" hidden="1" customWidth="1"/>
    <col min="2312" max="2560" width="11.85546875" style="290"/>
    <col min="2561" max="2561" width="66.5703125" style="290" customWidth="1"/>
    <col min="2562" max="2562" width="16.85546875" style="290" customWidth="1"/>
    <col min="2563" max="2563" width="15" style="290" customWidth="1"/>
    <col min="2564" max="2564" width="14.7109375" style="290" customWidth="1"/>
    <col min="2565" max="2565" width="15.85546875" style="290" customWidth="1"/>
    <col min="2566" max="2567" width="0" style="290" hidden="1" customWidth="1"/>
    <col min="2568" max="2816" width="11.85546875" style="290"/>
    <col min="2817" max="2817" width="66.5703125" style="290" customWidth="1"/>
    <col min="2818" max="2818" width="16.85546875" style="290" customWidth="1"/>
    <col min="2819" max="2819" width="15" style="290" customWidth="1"/>
    <col min="2820" max="2820" width="14.7109375" style="290" customWidth="1"/>
    <col min="2821" max="2821" width="15.85546875" style="290" customWidth="1"/>
    <col min="2822" max="2823" width="0" style="290" hidden="1" customWidth="1"/>
    <col min="2824" max="3072" width="11.85546875" style="290"/>
    <col min="3073" max="3073" width="66.5703125" style="290" customWidth="1"/>
    <col min="3074" max="3074" width="16.85546875" style="290" customWidth="1"/>
    <col min="3075" max="3075" width="15" style="290" customWidth="1"/>
    <col min="3076" max="3076" width="14.7109375" style="290" customWidth="1"/>
    <col min="3077" max="3077" width="15.85546875" style="290" customWidth="1"/>
    <col min="3078" max="3079" width="0" style="290" hidden="1" customWidth="1"/>
    <col min="3080" max="3328" width="11.85546875" style="290"/>
    <col min="3329" max="3329" width="66.5703125" style="290" customWidth="1"/>
    <col min="3330" max="3330" width="16.85546875" style="290" customWidth="1"/>
    <col min="3331" max="3331" width="15" style="290" customWidth="1"/>
    <col min="3332" max="3332" width="14.7109375" style="290" customWidth="1"/>
    <col min="3333" max="3333" width="15.85546875" style="290" customWidth="1"/>
    <col min="3334" max="3335" width="0" style="290" hidden="1" customWidth="1"/>
    <col min="3336" max="3584" width="11.85546875" style="290"/>
    <col min="3585" max="3585" width="66.5703125" style="290" customWidth="1"/>
    <col min="3586" max="3586" width="16.85546875" style="290" customWidth="1"/>
    <col min="3587" max="3587" width="15" style="290" customWidth="1"/>
    <col min="3588" max="3588" width="14.7109375" style="290" customWidth="1"/>
    <col min="3589" max="3589" width="15.85546875" style="290" customWidth="1"/>
    <col min="3590" max="3591" width="0" style="290" hidden="1" customWidth="1"/>
    <col min="3592" max="3840" width="11.85546875" style="290"/>
    <col min="3841" max="3841" width="66.5703125" style="290" customWidth="1"/>
    <col min="3842" max="3842" width="16.85546875" style="290" customWidth="1"/>
    <col min="3843" max="3843" width="15" style="290" customWidth="1"/>
    <col min="3844" max="3844" width="14.7109375" style="290" customWidth="1"/>
    <col min="3845" max="3845" width="15.85546875" style="290" customWidth="1"/>
    <col min="3846" max="3847" width="0" style="290" hidden="1" customWidth="1"/>
    <col min="3848" max="4096" width="11.85546875" style="290"/>
    <col min="4097" max="4097" width="66.5703125" style="290" customWidth="1"/>
    <col min="4098" max="4098" width="16.85546875" style="290" customWidth="1"/>
    <col min="4099" max="4099" width="15" style="290" customWidth="1"/>
    <col min="4100" max="4100" width="14.7109375" style="290" customWidth="1"/>
    <col min="4101" max="4101" width="15.85546875" style="290" customWidth="1"/>
    <col min="4102" max="4103" width="0" style="290" hidden="1" customWidth="1"/>
    <col min="4104" max="4352" width="11.85546875" style="290"/>
    <col min="4353" max="4353" width="66.5703125" style="290" customWidth="1"/>
    <col min="4354" max="4354" width="16.85546875" style="290" customWidth="1"/>
    <col min="4355" max="4355" width="15" style="290" customWidth="1"/>
    <col min="4356" max="4356" width="14.7109375" style="290" customWidth="1"/>
    <col min="4357" max="4357" width="15.85546875" style="290" customWidth="1"/>
    <col min="4358" max="4359" width="0" style="290" hidden="1" customWidth="1"/>
    <col min="4360" max="4608" width="11.85546875" style="290"/>
    <col min="4609" max="4609" width="66.5703125" style="290" customWidth="1"/>
    <col min="4610" max="4610" width="16.85546875" style="290" customWidth="1"/>
    <col min="4611" max="4611" width="15" style="290" customWidth="1"/>
    <col min="4612" max="4612" width="14.7109375" style="290" customWidth="1"/>
    <col min="4613" max="4613" width="15.85546875" style="290" customWidth="1"/>
    <col min="4614" max="4615" width="0" style="290" hidden="1" customWidth="1"/>
    <col min="4616" max="4864" width="11.85546875" style="290"/>
    <col min="4865" max="4865" width="66.5703125" style="290" customWidth="1"/>
    <col min="4866" max="4866" width="16.85546875" style="290" customWidth="1"/>
    <col min="4867" max="4867" width="15" style="290" customWidth="1"/>
    <col min="4868" max="4868" width="14.7109375" style="290" customWidth="1"/>
    <col min="4869" max="4869" width="15.85546875" style="290" customWidth="1"/>
    <col min="4870" max="4871" width="0" style="290" hidden="1" customWidth="1"/>
    <col min="4872" max="5120" width="11.85546875" style="290"/>
    <col min="5121" max="5121" width="66.5703125" style="290" customWidth="1"/>
    <col min="5122" max="5122" width="16.85546875" style="290" customWidth="1"/>
    <col min="5123" max="5123" width="15" style="290" customWidth="1"/>
    <col min="5124" max="5124" width="14.7109375" style="290" customWidth="1"/>
    <col min="5125" max="5125" width="15.85546875" style="290" customWidth="1"/>
    <col min="5126" max="5127" width="0" style="290" hidden="1" customWidth="1"/>
    <col min="5128" max="5376" width="11.85546875" style="290"/>
    <col min="5377" max="5377" width="66.5703125" style="290" customWidth="1"/>
    <col min="5378" max="5378" width="16.85546875" style="290" customWidth="1"/>
    <col min="5379" max="5379" width="15" style="290" customWidth="1"/>
    <col min="5380" max="5380" width="14.7109375" style="290" customWidth="1"/>
    <col min="5381" max="5381" width="15.85546875" style="290" customWidth="1"/>
    <col min="5382" max="5383" width="0" style="290" hidden="1" customWidth="1"/>
    <col min="5384" max="5632" width="11.85546875" style="290"/>
    <col min="5633" max="5633" width="66.5703125" style="290" customWidth="1"/>
    <col min="5634" max="5634" width="16.85546875" style="290" customWidth="1"/>
    <col min="5635" max="5635" width="15" style="290" customWidth="1"/>
    <col min="5636" max="5636" width="14.7109375" style="290" customWidth="1"/>
    <col min="5637" max="5637" width="15.85546875" style="290" customWidth="1"/>
    <col min="5638" max="5639" width="0" style="290" hidden="1" customWidth="1"/>
    <col min="5640" max="5888" width="11.85546875" style="290"/>
    <col min="5889" max="5889" width="66.5703125" style="290" customWidth="1"/>
    <col min="5890" max="5890" width="16.85546875" style="290" customWidth="1"/>
    <col min="5891" max="5891" width="15" style="290" customWidth="1"/>
    <col min="5892" max="5892" width="14.7109375" style="290" customWidth="1"/>
    <col min="5893" max="5893" width="15.85546875" style="290" customWidth="1"/>
    <col min="5894" max="5895" width="0" style="290" hidden="1" customWidth="1"/>
    <col min="5896" max="6144" width="11.85546875" style="290"/>
    <col min="6145" max="6145" width="66.5703125" style="290" customWidth="1"/>
    <col min="6146" max="6146" width="16.85546875" style="290" customWidth="1"/>
    <col min="6147" max="6147" width="15" style="290" customWidth="1"/>
    <col min="6148" max="6148" width="14.7109375" style="290" customWidth="1"/>
    <col min="6149" max="6149" width="15.85546875" style="290" customWidth="1"/>
    <col min="6150" max="6151" width="0" style="290" hidden="1" customWidth="1"/>
    <col min="6152" max="6400" width="11.85546875" style="290"/>
    <col min="6401" max="6401" width="66.5703125" style="290" customWidth="1"/>
    <col min="6402" max="6402" width="16.85546875" style="290" customWidth="1"/>
    <col min="6403" max="6403" width="15" style="290" customWidth="1"/>
    <col min="6404" max="6404" width="14.7109375" style="290" customWidth="1"/>
    <col min="6405" max="6405" width="15.85546875" style="290" customWidth="1"/>
    <col min="6406" max="6407" width="0" style="290" hidden="1" customWidth="1"/>
    <col min="6408" max="6656" width="11.85546875" style="290"/>
    <col min="6657" max="6657" width="66.5703125" style="290" customWidth="1"/>
    <col min="6658" max="6658" width="16.85546875" style="290" customWidth="1"/>
    <col min="6659" max="6659" width="15" style="290" customWidth="1"/>
    <col min="6660" max="6660" width="14.7109375" style="290" customWidth="1"/>
    <col min="6661" max="6661" width="15.85546875" style="290" customWidth="1"/>
    <col min="6662" max="6663" width="0" style="290" hidden="1" customWidth="1"/>
    <col min="6664" max="6912" width="11.85546875" style="290"/>
    <col min="6913" max="6913" width="66.5703125" style="290" customWidth="1"/>
    <col min="6914" max="6914" width="16.85546875" style="290" customWidth="1"/>
    <col min="6915" max="6915" width="15" style="290" customWidth="1"/>
    <col min="6916" max="6916" width="14.7109375" style="290" customWidth="1"/>
    <col min="6917" max="6917" width="15.85546875" style="290" customWidth="1"/>
    <col min="6918" max="6919" width="0" style="290" hidden="1" customWidth="1"/>
    <col min="6920" max="7168" width="11.85546875" style="290"/>
    <col min="7169" max="7169" width="66.5703125" style="290" customWidth="1"/>
    <col min="7170" max="7170" width="16.85546875" style="290" customWidth="1"/>
    <col min="7171" max="7171" width="15" style="290" customWidth="1"/>
    <col min="7172" max="7172" width="14.7109375" style="290" customWidth="1"/>
    <col min="7173" max="7173" width="15.85546875" style="290" customWidth="1"/>
    <col min="7174" max="7175" width="0" style="290" hidden="1" customWidth="1"/>
    <col min="7176" max="7424" width="11.85546875" style="290"/>
    <col min="7425" max="7425" width="66.5703125" style="290" customWidth="1"/>
    <col min="7426" max="7426" width="16.85546875" style="290" customWidth="1"/>
    <col min="7427" max="7427" width="15" style="290" customWidth="1"/>
    <col min="7428" max="7428" width="14.7109375" style="290" customWidth="1"/>
    <col min="7429" max="7429" width="15.85546875" style="290" customWidth="1"/>
    <col min="7430" max="7431" width="0" style="290" hidden="1" customWidth="1"/>
    <col min="7432" max="7680" width="11.85546875" style="290"/>
    <col min="7681" max="7681" width="66.5703125" style="290" customWidth="1"/>
    <col min="7682" max="7682" width="16.85546875" style="290" customWidth="1"/>
    <col min="7683" max="7683" width="15" style="290" customWidth="1"/>
    <col min="7684" max="7684" width="14.7109375" style="290" customWidth="1"/>
    <col min="7685" max="7685" width="15.85546875" style="290" customWidth="1"/>
    <col min="7686" max="7687" width="0" style="290" hidden="1" customWidth="1"/>
    <col min="7688" max="7936" width="11.85546875" style="290"/>
    <col min="7937" max="7937" width="66.5703125" style="290" customWidth="1"/>
    <col min="7938" max="7938" width="16.85546875" style="290" customWidth="1"/>
    <col min="7939" max="7939" width="15" style="290" customWidth="1"/>
    <col min="7940" max="7940" width="14.7109375" style="290" customWidth="1"/>
    <col min="7941" max="7941" width="15.85546875" style="290" customWidth="1"/>
    <col min="7942" max="7943" width="0" style="290" hidden="1" customWidth="1"/>
    <col min="7944" max="8192" width="11.85546875" style="290"/>
    <col min="8193" max="8193" width="66.5703125" style="290" customWidth="1"/>
    <col min="8194" max="8194" width="16.85546875" style="290" customWidth="1"/>
    <col min="8195" max="8195" width="15" style="290" customWidth="1"/>
    <col min="8196" max="8196" width="14.7109375" style="290" customWidth="1"/>
    <col min="8197" max="8197" width="15.85546875" style="290" customWidth="1"/>
    <col min="8198" max="8199" width="0" style="290" hidden="1" customWidth="1"/>
    <col min="8200" max="8448" width="11.85546875" style="290"/>
    <col min="8449" max="8449" width="66.5703125" style="290" customWidth="1"/>
    <col min="8450" max="8450" width="16.85546875" style="290" customWidth="1"/>
    <col min="8451" max="8451" width="15" style="290" customWidth="1"/>
    <col min="8452" max="8452" width="14.7109375" style="290" customWidth="1"/>
    <col min="8453" max="8453" width="15.85546875" style="290" customWidth="1"/>
    <col min="8454" max="8455" width="0" style="290" hidden="1" customWidth="1"/>
    <col min="8456" max="8704" width="11.85546875" style="290"/>
    <col min="8705" max="8705" width="66.5703125" style="290" customWidth="1"/>
    <col min="8706" max="8706" width="16.85546875" style="290" customWidth="1"/>
    <col min="8707" max="8707" width="15" style="290" customWidth="1"/>
    <col min="8708" max="8708" width="14.7109375" style="290" customWidth="1"/>
    <col min="8709" max="8709" width="15.85546875" style="290" customWidth="1"/>
    <col min="8710" max="8711" width="0" style="290" hidden="1" customWidth="1"/>
    <col min="8712" max="8960" width="11.85546875" style="290"/>
    <col min="8961" max="8961" width="66.5703125" style="290" customWidth="1"/>
    <col min="8962" max="8962" width="16.85546875" style="290" customWidth="1"/>
    <col min="8963" max="8963" width="15" style="290" customWidth="1"/>
    <col min="8964" max="8964" width="14.7109375" style="290" customWidth="1"/>
    <col min="8965" max="8965" width="15.85546875" style="290" customWidth="1"/>
    <col min="8966" max="8967" width="0" style="290" hidden="1" customWidth="1"/>
    <col min="8968" max="9216" width="11.85546875" style="290"/>
    <col min="9217" max="9217" width="66.5703125" style="290" customWidth="1"/>
    <col min="9218" max="9218" width="16.85546875" style="290" customWidth="1"/>
    <col min="9219" max="9219" width="15" style="290" customWidth="1"/>
    <col min="9220" max="9220" width="14.7109375" style="290" customWidth="1"/>
    <col min="9221" max="9221" width="15.85546875" style="290" customWidth="1"/>
    <col min="9222" max="9223" width="0" style="290" hidden="1" customWidth="1"/>
    <col min="9224" max="9472" width="11.85546875" style="290"/>
    <col min="9473" max="9473" width="66.5703125" style="290" customWidth="1"/>
    <col min="9474" max="9474" width="16.85546875" style="290" customWidth="1"/>
    <col min="9475" max="9475" width="15" style="290" customWidth="1"/>
    <col min="9476" max="9476" width="14.7109375" style="290" customWidth="1"/>
    <col min="9477" max="9477" width="15.85546875" style="290" customWidth="1"/>
    <col min="9478" max="9479" width="0" style="290" hidden="1" customWidth="1"/>
    <col min="9480" max="9728" width="11.85546875" style="290"/>
    <col min="9729" max="9729" width="66.5703125" style="290" customWidth="1"/>
    <col min="9730" max="9730" width="16.85546875" style="290" customWidth="1"/>
    <col min="9731" max="9731" width="15" style="290" customWidth="1"/>
    <col min="9732" max="9732" width="14.7109375" style="290" customWidth="1"/>
    <col min="9733" max="9733" width="15.85546875" style="290" customWidth="1"/>
    <col min="9734" max="9735" width="0" style="290" hidden="1" customWidth="1"/>
    <col min="9736" max="9984" width="11.85546875" style="290"/>
    <col min="9985" max="9985" width="66.5703125" style="290" customWidth="1"/>
    <col min="9986" max="9986" width="16.85546875" style="290" customWidth="1"/>
    <col min="9987" max="9987" width="15" style="290" customWidth="1"/>
    <col min="9988" max="9988" width="14.7109375" style="290" customWidth="1"/>
    <col min="9989" max="9989" width="15.85546875" style="290" customWidth="1"/>
    <col min="9990" max="9991" width="0" style="290" hidden="1" customWidth="1"/>
    <col min="9992" max="10240" width="11.85546875" style="290"/>
    <col min="10241" max="10241" width="66.5703125" style="290" customWidth="1"/>
    <col min="10242" max="10242" width="16.85546875" style="290" customWidth="1"/>
    <col min="10243" max="10243" width="15" style="290" customWidth="1"/>
    <col min="10244" max="10244" width="14.7109375" style="290" customWidth="1"/>
    <col min="10245" max="10245" width="15.85546875" style="290" customWidth="1"/>
    <col min="10246" max="10247" width="0" style="290" hidden="1" customWidth="1"/>
    <col min="10248" max="10496" width="11.85546875" style="290"/>
    <col min="10497" max="10497" width="66.5703125" style="290" customWidth="1"/>
    <col min="10498" max="10498" width="16.85546875" style="290" customWidth="1"/>
    <col min="10499" max="10499" width="15" style="290" customWidth="1"/>
    <col min="10500" max="10500" width="14.7109375" style="290" customWidth="1"/>
    <col min="10501" max="10501" width="15.85546875" style="290" customWidth="1"/>
    <col min="10502" max="10503" width="0" style="290" hidden="1" customWidth="1"/>
    <col min="10504" max="10752" width="11.85546875" style="290"/>
    <col min="10753" max="10753" width="66.5703125" style="290" customWidth="1"/>
    <col min="10754" max="10754" width="16.85546875" style="290" customWidth="1"/>
    <col min="10755" max="10755" width="15" style="290" customWidth="1"/>
    <col min="10756" max="10756" width="14.7109375" style="290" customWidth="1"/>
    <col min="10757" max="10757" width="15.85546875" style="290" customWidth="1"/>
    <col min="10758" max="10759" width="0" style="290" hidden="1" customWidth="1"/>
    <col min="10760" max="11008" width="11.85546875" style="290"/>
    <col min="11009" max="11009" width="66.5703125" style="290" customWidth="1"/>
    <col min="11010" max="11010" width="16.85546875" style="290" customWidth="1"/>
    <col min="11011" max="11011" width="15" style="290" customWidth="1"/>
    <col min="11012" max="11012" width="14.7109375" style="290" customWidth="1"/>
    <col min="11013" max="11013" width="15.85546875" style="290" customWidth="1"/>
    <col min="11014" max="11015" width="0" style="290" hidden="1" customWidth="1"/>
    <col min="11016" max="11264" width="11.85546875" style="290"/>
    <col min="11265" max="11265" width="66.5703125" style="290" customWidth="1"/>
    <col min="11266" max="11266" width="16.85546875" style="290" customWidth="1"/>
    <col min="11267" max="11267" width="15" style="290" customWidth="1"/>
    <col min="11268" max="11268" width="14.7109375" style="290" customWidth="1"/>
    <col min="11269" max="11269" width="15.85546875" style="290" customWidth="1"/>
    <col min="11270" max="11271" width="0" style="290" hidden="1" customWidth="1"/>
    <col min="11272" max="11520" width="11.85546875" style="290"/>
    <col min="11521" max="11521" width="66.5703125" style="290" customWidth="1"/>
    <col min="11522" max="11522" width="16.85546875" style="290" customWidth="1"/>
    <col min="11523" max="11523" width="15" style="290" customWidth="1"/>
    <col min="11524" max="11524" width="14.7109375" style="290" customWidth="1"/>
    <col min="11525" max="11525" width="15.85546875" style="290" customWidth="1"/>
    <col min="11526" max="11527" width="0" style="290" hidden="1" customWidth="1"/>
    <col min="11528" max="11776" width="11.85546875" style="290"/>
    <col min="11777" max="11777" width="66.5703125" style="290" customWidth="1"/>
    <col min="11778" max="11778" width="16.85546875" style="290" customWidth="1"/>
    <col min="11779" max="11779" width="15" style="290" customWidth="1"/>
    <col min="11780" max="11780" width="14.7109375" style="290" customWidth="1"/>
    <col min="11781" max="11781" width="15.85546875" style="290" customWidth="1"/>
    <col min="11782" max="11783" width="0" style="290" hidden="1" customWidth="1"/>
    <col min="11784" max="12032" width="11.85546875" style="290"/>
    <col min="12033" max="12033" width="66.5703125" style="290" customWidth="1"/>
    <col min="12034" max="12034" width="16.85546875" style="290" customWidth="1"/>
    <col min="12035" max="12035" width="15" style="290" customWidth="1"/>
    <col min="12036" max="12036" width="14.7109375" style="290" customWidth="1"/>
    <col min="12037" max="12037" width="15.85546875" style="290" customWidth="1"/>
    <col min="12038" max="12039" width="0" style="290" hidden="1" customWidth="1"/>
    <col min="12040" max="12288" width="11.85546875" style="290"/>
    <col min="12289" max="12289" width="66.5703125" style="290" customWidth="1"/>
    <col min="12290" max="12290" width="16.85546875" style="290" customWidth="1"/>
    <col min="12291" max="12291" width="15" style="290" customWidth="1"/>
    <col min="12292" max="12292" width="14.7109375" style="290" customWidth="1"/>
    <col min="12293" max="12293" width="15.85546875" style="290" customWidth="1"/>
    <col min="12294" max="12295" width="0" style="290" hidden="1" customWidth="1"/>
    <col min="12296" max="12544" width="11.85546875" style="290"/>
    <col min="12545" max="12545" width="66.5703125" style="290" customWidth="1"/>
    <col min="12546" max="12546" width="16.85546875" style="290" customWidth="1"/>
    <col min="12547" max="12547" width="15" style="290" customWidth="1"/>
    <col min="12548" max="12548" width="14.7109375" style="290" customWidth="1"/>
    <col min="12549" max="12549" width="15.85546875" style="290" customWidth="1"/>
    <col min="12550" max="12551" width="0" style="290" hidden="1" customWidth="1"/>
    <col min="12552" max="12800" width="11.85546875" style="290"/>
    <col min="12801" max="12801" width="66.5703125" style="290" customWidth="1"/>
    <col min="12802" max="12802" width="16.85546875" style="290" customWidth="1"/>
    <col min="12803" max="12803" width="15" style="290" customWidth="1"/>
    <col min="12804" max="12804" width="14.7109375" style="290" customWidth="1"/>
    <col min="12805" max="12805" width="15.85546875" style="290" customWidth="1"/>
    <col min="12806" max="12807" width="0" style="290" hidden="1" customWidth="1"/>
    <col min="12808" max="13056" width="11.85546875" style="290"/>
    <col min="13057" max="13057" width="66.5703125" style="290" customWidth="1"/>
    <col min="13058" max="13058" width="16.85546875" style="290" customWidth="1"/>
    <col min="13059" max="13059" width="15" style="290" customWidth="1"/>
    <col min="13060" max="13060" width="14.7109375" style="290" customWidth="1"/>
    <col min="13061" max="13061" width="15.85546875" style="290" customWidth="1"/>
    <col min="13062" max="13063" width="0" style="290" hidden="1" customWidth="1"/>
    <col min="13064" max="13312" width="11.85546875" style="290"/>
    <col min="13313" max="13313" width="66.5703125" style="290" customWidth="1"/>
    <col min="13314" max="13314" width="16.85546875" style="290" customWidth="1"/>
    <col min="13315" max="13315" width="15" style="290" customWidth="1"/>
    <col min="13316" max="13316" width="14.7109375" style="290" customWidth="1"/>
    <col min="13317" max="13317" width="15.85546875" style="290" customWidth="1"/>
    <col min="13318" max="13319" width="0" style="290" hidden="1" customWidth="1"/>
    <col min="13320" max="13568" width="11.85546875" style="290"/>
    <col min="13569" max="13569" width="66.5703125" style="290" customWidth="1"/>
    <col min="13570" max="13570" width="16.85546875" style="290" customWidth="1"/>
    <col min="13571" max="13571" width="15" style="290" customWidth="1"/>
    <col min="13572" max="13572" width="14.7109375" style="290" customWidth="1"/>
    <col min="13573" max="13573" width="15.85546875" style="290" customWidth="1"/>
    <col min="13574" max="13575" width="0" style="290" hidden="1" customWidth="1"/>
    <col min="13576" max="13824" width="11.85546875" style="290"/>
    <col min="13825" max="13825" width="66.5703125" style="290" customWidth="1"/>
    <col min="13826" max="13826" width="16.85546875" style="290" customWidth="1"/>
    <col min="13827" max="13827" width="15" style="290" customWidth="1"/>
    <col min="13828" max="13828" width="14.7109375" style="290" customWidth="1"/>
    <col min="13829" max="13829" width="15.85546875" style="290" customWidth="1"/>
    <col min="13830" max="13831" width="0" style="290" hidden="1" customWidth="1"/>
    <col min="13832" max="14080" width="11.85546875" style="290"/>
    <col min="14081" max="14081" width="66.5703125" style="290" customWidth="1"/>
    <col min="14082" max="14082" width="16.85546875" style="290" customWidth="1"/>
    <col min="14083" max="14083" width="15" style="290" customWidth="1"/>
    <col min="14084" max="14084" width="14.7109375" style="290" customWidth="1"/>
    <col min="14085" max="14085" width="15.85546875" style="290" customWidth="1"/>
    <col min="14086" max="14087" width="0" style="290" hidden="1" customWidth="1"/>
    <col min="14088" max="14336" width="11.85546875" style="290"/>
    <col min="14337" max="14337" width="66.5703125" style="290" customWidth="1"/>
    <col min="14338" max="14338" width="16.85546875" style="290" customWidth="1"/>
    <col min="14339" max="14339" width="15" style="290" customWidth="1"/>
    <col min="14340" max="14340" width="14.7109375" style="290" customWidth="1"/>
    <col min="14341" max="14341" width="15.85546875" style="290" customWidth="1"/>
    <col min="14342" max="14343" width="0" style="290" hidden="1" customWidth="1"/>
    <col min="14344" max="14592" width="11.85546875" style="290"/>
    <col min="14593" max="14593" width="66.5703125" style="290" customWidth="1"/>
    <col min="14594" max="14594" width="16.85546875" style="290" customWidth="1"/>
    <col min="14595" max="14595" width="15" style="290" customWidth="1"/>
    <col min="14596" max="14596" width="14.7109375" style="290" customWidth="1"/>
    <col min="14597" max="14597" width="15.85546875" style="290" customWidth="1"/>
    <col min="14598" max="14599" width="0" style="290" hidden="1" customWidth="1"/>
    <col min="14600" max="14848" width="11.85546875" style="290"/>
    <col min="14849" max="14849" width="66.5703125" style="290" customWidth="1"/>
    <col min="14850" max="14850" width="16.85546875" style="290" customWidth="1"/>
    <col min="14851" max="14851" width="15" style="290" customWidth="1"/>
    <col min="14852" max="14852" width="14.7109375" style="290" customWidth="1"/>
    <col min="14853" max="14853" width="15.85546875" style="290" customWidth="1"/>
    <col min="14854" max="14855" width="0" style="290" hidden="1" customWidth="1"/>
    <col min="14856" max="15104" width="11.85546875" style="290"/>
    <col min="15105" max="15105" width="66.5703125" style="290" customWidth="1"/>
    <col min="15106" max="15106" width="16.85546875" style="290" customWidth="1"/>
    <col min="15107" max="15107" width="15" style="290" customWidth="1"/>
    <col min="15108" max="15108" width="14.7109375" style="290" customWidth="1"/>
    <col min="15109" max="15109" width="15.85546875" style="290" customWidth="1"/>
    <col min="15110" max="15111" width="0" style="290" hidden="1" customWidth="1"/>
    <col min="15112" max="15360" width="11.85546875" style="290"/>
    <col min="15361" max="15361" width="66.5703125" style="290" customWidth="1"/>
    <col min="15362" max="15362" width="16.85546875" style="290" customWidth="1"/>
    <col min="15363" max="15363" width="15" style="290" customWidth="1"/>
    <col min="15364" max="15364" width="14.7109375" style="290" customWidth="1"/>
    <col min="15365" max="15365" width="15.85546875" style="290" customWidth="1"/>
    <col min="15366" max="15367" width="0" style="290" hidden="1" customWidth="1"/>
    <col min="15368" max="15616" width="11.85546875" style="290"/>
    <col min="15617" max="15617" width="66.5703125" style="290" customWidth="1"/>
    <col min="15618" max="15618" width="16.85546875" style="290" customWidth="1"/>
    <col min="15619" max="15619" width="15" style="290" customWidth="1"/>
    <col min="15620" max="15620" width="14.7109375" style="290" customWidth="1"/>
    <col min="15621" max="15621" width="15.85546875" style="290" customWidth="1"/>
    <col min="15622" max="15623" width="0" style="290" hidden="1" customWidth="1"/>
    <col min="15624" max="15872" width="11.85546875" style="290"/>
    <col min="15873" max="15873" width="66.5703125" style="290" customWidth="1"/>
    <col min="15874" max="15874" width="16.85546875" style="290" customWidth="1"/>
    <col min="15875" max="15875" width="15" style="290" customWidth="1"/>
    <col min="15876" max="15876" width="14.7109375" style="290" customWidth="1"/>
    <col min="15877" max="15877" width="15.85546875" style="290" customWidth="1"/>
    <col min="15878" max="15879" width="0" style="290" hidden="1" customWidth="1"/>
    <col min="15880" max="16128" width="11.85546875" style="290"/>
    <col min="16129" max="16129" width="66.5703125" style="290" customWidth="1"/>
    <col min="16130" max="16130" width="16.85546875" style="290" customWidth="1"/>
    <col min="16131" max="16131" width="15" style="290" customWidth="1"/>
    <col min="16132" max="16132" width="14.7109375" style="290" customWidth="1"/>
    <col min="16133" max="16133" width="15.85546875" style="290" customWidth="1"/>
    <col min="16134" max="16135" width="0" style="290" hidden="1" customWidth="1"/>
    <col min="16136" max="16384" width="11.85546875" style="290"/>
  </cols>
  <sheetData>
    <row r="1" spans="1:7" ht="25.5" customHeight="1">
      <c r="A1" s="290"/>
      <c r="C1" s="291"/>
      <c r="D1" s="291"/>
      <c r="E1" s="291"/>
      <c r="F1" s="292"/>
      <c r="G1" s="292"/>
    </row>
    <row r="2" spans="1:7" ht="73.5" customHeight="1">
      <c r="A2" s="592" t="s">
        <v>705</v>
      </c>
      <c r="B2" s="592"/>
      <c r="C2" s="592"/>
      <c r="D2" s="592"/>
      <c r="E2" s="593"/>
      <c r="F2" s="593"/>
      <c r="G2" s="593"/>
    </row>
    <row r="3" spans="1:7" ht="33" customHeight="1" thickBot="1">
      <c r="A3" s="594"/>
      <c r="B3" s="594"/>
      <c r="C3" s="594"/>
      <c r="D3" s="594"/>
      <c r="E3" s="595"/>
      <c r="F3" s="595"/>
      <c r="G3" s="595"/>
    </row>
    <row r="4" spans="1:7" ht="19.5" customHeight="1">
      <c r="A4" s="596" t="s">
        <v>706</v>
      </c>
      <c r="B4" s="599">
        <v>2016</v>
      </c>
      <c r="C4" s="601">
        <v>2017</v>
      </c>
      <c r="D4" s="601">
        <v>2018</v>
      </c>
      <c r="E4" s="601">
        <v>2019</v>
      </c>
      <c r="F4" s="601">
        <v>2020</v>
      </c>
      <c r="G4" s="601">
        <v>2021</v>
      </c>
    </row>
    <row r="5" spans="1:7" ht="28.5" customHeight="1" thickBot="1">
      <c r="A5" s="597"/>
      <c r="B5" s="600"/>
      <c r="C5" s="602"/>
      <c r="D5" s="602"/>
      <c r="E5" s="602"/>
      <c r="F5" s="602"/>
      <c r="G5" s="602"/>
    </row>
    <row r="6" spans="1:7" ht="19.5" customHeight="1" thickBot="1">
      <c r="A6" s="598"/>
      <c r="B6" s="293" t="s">
        <v>707</v>
      </c>
      <c r="C6" s="603" t="s">
        <v>708</v>
      </c>
      <c r="D6" s="604"/>
      <c r="E6" s="604"/>
      <c r="F6" s="605"/>
      <c r="G6" s="606"/>
    </row>
    <row r="7" spans="1:7" s="297" customFormat="1" ht="50.25" customHeight="1">
      <c r="A7" s="294" t="s">
        <v>709</v>
      </c>
      <c r="B7" s="295">
        <v>0</v>
      </c>
      <c r="C7" s="296" t="s">
        <v>710</v>
      </c>
      <c r="D7" s="296" t="s">
        <v>711</v>
      </c>
      <c r="E7" s="296" t="s">
        <v>712</v>
      </c>
      <c r="F7" s="296" t="s">
        <v>713</v>
      </c>
      <c r="G7" s="296" t="s">
        <v>713</v>
      </c>
    </row>
    <row r="8" spans="1:7" s="297" customFormat="1" ht="39.75" customHeight="1">
      <c r="A8" s="298" t="s">
        <v>714</v>
      </c>
      <c r="B8" s="295">
        <v>0</v>
      </c>
      <c r="C8" s="296" t="s">
        <v>710</v>
      </c>
      <c r="D8" s="296" t="s">
        <v>711</v>
      </c>
      <c r="E8" s="296" t="s">
        <v>712</v>
      </c>
      <c r="F8" s="296" t="s">
        <v>713</v>
      </c>
      <c r="G8" s="296" t="s">
        <v>713</v>
      </c>
    </row>
    <row r="9" spans="1:7" s="297" customFormat="1" ht="41.25" customHeight="1">
      <c r="A9" s="298" t="s">
        <v>715</v>
      </c>
      <c r="B9" s="295">
        <v>0</v>
      </c>
      <c r="C9" s="299" t="s">
        <v>710</v>
      </c>
      <c r="D9" s="299" t="s">
        <v>711</v>
      </c>
      <c r="E9" s="299" t="s">
        <v>712</v>
      </c>
      <c r="F9" s="299" t="s">
        <v>713</v>
      </c>
      <c r="G9" s="299" t="s">
        <v>713</v>
      </c>
    </row>
    <row r="10" spans="1:7" s="303" customFormat="1" ht="39.75" customHeight="1">
      <c r="A10" s="300" t="s">
        <v>716</v>
      </c>
      <c r="B10" s="301">
        <v>107.9</v>
      </c>
      <c r="C10" s="302">
        <v>106.5</v>
      </c>
      <c r="D10" s="302" t="s">
        <v>717</v>
      </c>
      <c r="E10" s="302" t="s">
        <v>718</v>
      </c>
      <c r="F10" s="302" t="s">
        <v>719</v>
      </c>
      <c r="G10" s="302" t="s">
        <v>720</v>
      </c>
    </row>
    <row r="11" spans="1:7" s="303" customFormat="1" ht="42.75" customHeight="1">
      <c r="A11" s="304" t="s">
        <v>721</v>
      </c>
      <c r="B11" s="305" t="s">
        <v>722</v>
      </c>
      <c r="C11" s="306" t="s">
        <v>723</v>
      </c>
      <c r="D11" s="306" t="s">
        <v>724</v>
      </c>
      <c r="E11" s="306" t="s">
        <v>725</v>
      </c>
      <c r="F11" s="306" t="s">
        <v>726</v>
      </c>
      <c r="G11" s="306" t="s">
        <v>726</v>
      </c>
    </row>
    <row r="12" spans="1:7" s="297" customFormat="1" ht="42.75" customHeight="1">
      <c r="A12" s="307" t="s">
        <v>727</v>
      </c>
      <c r="B12" s="308" t="s">
        <v>728</v>
      </c>
      <c r="C12" s="309" t="s">
        <v>713</v>
      </c>
      <c r="D12" s="309" t="s">
        <v>713</v>
      </c>
      <c r="E12" s="309" t="s">
        <v>713</v>
      </c>
      <c r="F12" s="309" t="s">
        <v>713</v>
      </c>
      <c r="G12" s="309" t="s">
        <v>713</v>
      </c>
    </row>
    <row r="13" spans="1:7" s="297" customFormat="1" ht="41.25" customHeight="1">
      <c r="A13" s="300" t="s">
        <v>729</v>
      </c>
      <c r="B13" s="308" t="s">
        <v>728</v>
      </c>
      <c r="C13" s="299" t="s">
        <v>730</v>
      </c>
      <c r="D13" s="299" t="s">
        <v>730</v>
      </c>
      <c r="E13" s="299" t="s">
        <v>730</v>
      </c>
      <c r="F13" s="299" t="s">
        <v>730</v>
      </c>
      <c r="G13" s="299" t="s">
        <v>730</v>
      </c>
    </row>
    <row r="14" spans="1:7" s="310" customFormat="1" ht="51" customHeight="1">
      <c r="A14" s="298" t="s">
        <v>731</v>
      </c>
      <c r="B14" s="308" t="s">
        <v>711</v>
      </c>
      <c r="C14" s="317" t="s">
        <v>732</v>
      </c>
      <c r="D14" s="317" t="s">
        <v>732</v>
      </c>
      <c r="E14" s="317" t="s">
        <v>732</v>
      </c>
      <c r="F14" s="299" t="s">
        <v>732</v>
      </c>
      <c r="G14" s="299" t="s">
        <v>732</v>
      </c>
    </row>
    <row r="15" spans="1:7" s="297" customFormat="1" ht="51.75" customHeight="1">
      <c r="A15" s="298" t="s">
        <v>733</v>
      </c>
      <c r="B15" s="308" t="s">
        <v>734</v>
      </c>
      <c r="C15" s="317" t="s">
        <v>732</v>
      </c>
      <c r="D15" s="317" t="s">
        <v>732</v>
      </c>
      <c r="E15" s="317" t="s">
        <v>732</v>
      </c>
      <c r="F15" s="299" t="s">
        <v>732</v>
      </c>
      <c r="G15" s="299" t="s">
        <v>732</v>
      </c>
    </row>
    <row r="16" spans="1:7" s="297" customFormat="1" ht="48" customHeight="1">
      <c r="A16" s="307" t="s">
        <v>735</v>
      </c>
      <c r="B16" s="311" t="s">
        <v>736</v>
      </c>
      <c r="C16" s="318" t="s">
        <v>732</v>
      </c>
      <c r="D16" s="318" t="s">
        <v>732</v>
      </c>
      <c r="E16" s="318" t="s">
        <v>732</v>
      </c>
      <c r="F16" s="309" t="s">
        <v>732</v>
      </c>
      <c r="G16" s="309" t="s">
        <v>732</v>
      </c>
    </row>
    <row r="17" spans="1:7" s="297" customFormat="1" ht="49.5" customHeight="1">
      <c r="A17" s="298" t="s">
        <v>737</v>
      </c>
      <c r="B17" s="309" t="s">
        <v>738</v>
      </c>
      <c r="C17" s="309" t="s">
        <v>739</v>
      </c>
      <c r="D17" s="309" t="s">
        <v>739</v>
      </c>
      <c r="E17" s="309" t="s">
        <v>739</v>
      </c>
      <c r="F17" s="309" t="s">
        <v>739</v>
      </c>
      <c r="G17" s="309" t="s">
        <v>739</v>
      </c>
    </row>
    <row r="18" spans="1:7" s="297" customFormat="1" ht="54.75" customHeight="1">
      <c r="A18" s="298" t="s">
        <v>740</v>
      </c>
      <c r="B18" s="309" t="s">
        <v>741</v>
      </c>
      <c r="C18" s="309" t="s">
        <v>739</v>
      </c>
      <c r="D18" s="309" t="s">
        <v>739</v>
      </c>
      <c r="E18" s="309" t="s">
        <v>739</v>
      </c>
      <c r="F18" s="309" t="s">
        <v>739</v>
      </c>
      <c r="G18" s="309" t="s">
        <v>739</v>
      </c>
    </row>
    <row r="19" spans="1:7" s="297" customFormat="1" ht="18" customHeight="1">
      <c r="A19" s="591"/>
      <c r="B19" s="591"/>
      <c r="C19" s="591"/>
      <c r="D19" s="591"/>
      <c r="E19" s="312"/>
      <c r="F19" s="312"/>
      <c r="G19" s="312"/>
    </row>
    <row r="20" spans="1:7" s="297" customFormat="1" ht="18" customHeight="1">
      <c r="A20" s="313"/>
      <c r="B20" s="314"/>
      <c r="C20" s="315"/>
      <c r="D20" s="314"/>
    </row>
  </sheetData>
  <mergeCells count="11">
    <mergeCell ref="A19:D19"/>
    <mergeCell ref="A2:G2"/>
    <mergeCell ref="A3:G3"/>
    <mergeCell ref="A4:A6"/>
    <mergeCell ref="B4:B5"/>
    <mergeCell ref="C4:C5"/>
    <mergeCell ref="D4:D5"/>
    <mergeCell ref="E4:E5"/>
    <mergeCell ref="F4:F5"/>
    <mergeCell ref="G4:G5"/>
    <mergeCell ref="C6:G6"/>
  </mergeCells>
  <printOptions horizontalCentered="1" verticalCentered="1"/>
  <pageMargins left="0.25" right="0.25" top="0.75" bottom="0.75" header="0.3" footer="0.3"/>
  <pageSetup paperSize="9" scale="65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zoomScaleSheetLayoutView="100" workbookViewId="0">
      <pane xSplit="2" ySplit="5" topLeftCell="C6" activePane="bottomRight" state="frozen"/>
      <selection activeCell="D30" sqref="D30:D47"/>
      <selection pane="topRight" activeCell="D30" sqref="D30:D47"/>
      <selection pane="bottomLeft" activeCell="D30" sqref="D30:D47"/>
      <selection pane="bottomRight" activeCell="S14" sqref="S14"/>
    </sheetView>
  </sheetViews>
  <sheetFormatPr defaultRowHeight="12.75" outlineLevelCol="1"/>
  <cols>
    <col min="1" max="1" width="15" style="453" customWidth="1"/>
    <col min="2" max="2" width="17.85546875" style="454" customWidth="1"/>
    <col min="3" max="3" width="7.5703125" style="453" customWidth="1"/>
    <col min="4" max="4" width="6.42578125" style="453" customWidth="1"/>
    <col min="5" max="5" width="11.5703125" style="455" customWidth="1"/>
    <col min="6" max="6" width="10.28515625" style="453" customWidth="1"/>
    <col min="7" max="7" width="8" style="456" customWidth="1"/>
    <col min="8" max="8" width="12.28515625" style="456" hidden="1" customWidth="1"/>
    <col min="9" max="9" width="12.42578125" style="456" hidden="1" customWidth="1"/>
    <col min="10" max="10" width="13.7109375" style="456" hidden="1" customWidth="1"/>
    <col min="11" max="11" width="12.7109375" style="456" customWidth="1"/>
    <col min="12" max="12" width="14.5703125" style="456" hidden="1" customWidth="1"/>
    <col min="13" max="13" width="8.42578125" style="456" customWidth="1"/>
    <col min="14" max="14" width="9.140625" style="456"/>
    <col min="15" max="15" width="12" style="453" customWidth="1"/>
    <col min="16" max="16" width="10.7109375" style="516" customWidth="1"/>
    <col min="17" max="17" width="7.7109375" style="516" hidden="1" customWidth="1"/>
    <col min="18" max="18" width="13.7109375" style="516" hidden="1" customWidth="1"/>
    <col min="19" max="19" width="12.28515625" style="453" customWidth="1"/>
    <col min="20" max="20" width="9.28515625" style="453" hidden="1" customWidth="1" outlineLevel="1"/>
    <col min="21" max="21" width="12.42578125" style="453" hidden="1" customWidth="1" collapsed="1"/>
    <col min="22" max="22" width="14.140625" style="453" hidden="1" customWidth="1"/>
    <col min="23" max="23" width="9.42578125" style="453" customWidth="1"/>
    <col min="24" max="24" width="12.140625" style="453" customWidth="1"/>
    <col min="25" max="25" width="14.140625" style="453" customWidth="1"/>
    <col min="26" max="256" width="9.140625" style="453"/>
    <col min="257" max="257" width="15" style="453" customWidth="1"/>
    <col min="258" max="258" width="17.140625" style="453" customWidth="1"/>
    <col min="259" max="259" width="7.5703125" style="453" customWidth="1"/>
    <col min="260" max="260" width="6.42578125" style="453" customWidth="1"/>
    <col min="261" max="261" width="11.5703125" style="453" customWidth="1"/>
    <col min="262" max="262" width="10.28515625" style="453" customWidth="1"/>
    <col min="263" max="263" width="8" style="453" customWidth="1"/>
    <col min="264" max="264" width="12.28515625" style="453" customWidth="1"/>
    <col min="265" max="265" width="12.42578125" style="453" customWidth="1"/>
    <col min="266" max="266" width="11.5703125" style="453" customWidth="1"/>
    <col min="267" max="267" width="12.42578125" style="453" customWidth="1"/>
    <col min="268" max="268" width="14.5703125" style="453" customWidth="1"/>
    <col min="269" max="269" width="8.42578125" style="453" customWidth="1"/>
    <col min="270" max="270" width="9.140625" style="453"/>
    <col min="271" max="271" width="12" style="453" customWidth="1"/>
    <col min="272" max="272" width="10.7109375" style="453" customWidth="1"/>
    <col min="273" max="273" width="7.7109375" style="453" customWidth="1"/>
    <col min="274" max="274" width="13.7109375" style="453" customWidth="1"/>
    <col min="275" max="275" width="12.28515625" style="453" customWidth="1"/>
    <col min="276" max="276" width="0" style="453" hidden="1" customWidth="1"/>
    <col min="277" max="277" width="12.42578125" style="453" customWidth="1"/>
    <col min="278" max="278" width="14.140625" style="453" customWidth="1"/>
    <col min="279" max="279" width="9.42578125" style="453" customWidth="1"/>
    <col min="280" max="280" width="12.140625" style="453" customWidth="1"/>
    <col min="281" max="281" width="14.140625" style="453" customWidth="1"/>
    <col min="282" max="512" width="9.140625" style="453"/>
    <col min="513" max="513" width="15" style="453" customWidth="1"/>
    <col min="514" max="514" width="17.140625" style="453" customWidth="1"/>
    <col min="515" max="515" width="7.5703125" style="453" customWidth="1"/>
    <col min="516" max="516" width="6.42578125" style="453" customWidth="1"/>
    <col min="517" max="517" width="11.5703125" style="453" customWidth="1"/>
    <col min="518" max="518" width="10.28515625" style="453" customWidth="1"/>
    <col min="519" max="519" width="8" style="453" customWidth="1"/>
    <col min="520" max="520" width="12.28515625" style="453" customWidth="1"/>
    <col min="521" max="521" width="12.42578125" style="453" customWidth="1"/>
    <col min="522" max="522" width="11.5703125" style="453" customWidth="1"/>
    <col min="523" max="523" width="12.42578125" style="453" customWidth="1"/>
    <col min="524" max="524" width="14.5703125" style="453" customWidth="1"/>
    <col min="525" max="525" width="8.42578125" style="453" customWidth="1"/>
    <col min="526" max="526" width="9.140625" style="453"/>
    <col min="527" max="527" width="12" style="453" customWidth="1"/>
    <col min="528" max="528" width="10.7109375" style="453" customWidth="1"/>
    <col min="529" max="529" width="7.7109375" style="453" customWidth="1"/>
    <col min="530" max="530" width="13.7109375" style="453" customWidth="1"/>
    <col min="531" max="531" width="12.28515625" style="453" customWidth="1"/>
    <col min="532" max="532" width="0" style="453" hidden="1" customWidth="1"/>
    <col min="533" max="533" width="12.42578125" style="453" customWidth="1"/>
    <col min="534" max="534" width="14.140625" style="453" customWidth="1"/>
    <col min="535" max="535" width="9.42578125" style="453" customWidth="1"/>
    <col min="536" max="536" width="12.140625" style="453" customWidth="1"/>
    <col min="537" max="537" width="14.140625" style="453" customWidth="1"/>
    <col min="538" max="768" width="9.140625" style="453"/>
    <col min="769" max="769" width="15" style="453" customWidth="1"/>
    <col min="770" max="770" width="17.140625" style="453" customWidth="1"/>
    <col min="771" max="771" width="7.5703125" style="453" customWidth="1"/>
    <col min="772" max="772" width="6.42578125" style="453" customWidth="1"/>
    <col min="773" max="773" width="11.5703125" style="453" customWidth="1"/>
    <col min="774" max="774" width="10.28515625" style="453" customWidth="1"/>
    <col min="775" max="775" width="8" style="453" customWidth="1"/>
    <col min="776" max="776" width="12.28515625" style="453" customWidth="1"/>
    <col min="777" max="777" width="12.42578125" style="453" customWidth="1"/>
    <col min="778" max="778" width="11.5703125" style="453" customWidth="1"/>
    <col min="779" max="779" width="12.42578125" style="453" customWidth="1"/>
    <col min="780" max="780" width="14.5703125" style="453" customWidth="1"/>
    <col min="781" max="781" width="8.42578125" style="453" customWidth="1"/>
    <col min="782" max="782" width="9.140625" style="453"/>
    <col min="783" max="783" width="12" style="453" customWidth="1"/>
    <col min="784" max="784" width="10.7109375" style="453" customWidth="1"/>
    <col min="785" max="785" width="7.7109375" style="453" customWidth="1"/>
    <col min="786" max="786" width="13.7109375" style="453" customWidth="1"/>
    <col min="787" max="787" width="12.28515625" style="453" customWidth="1"/>
    <col min="788" max="788" width="0" style="453" hidden="1" customWidth="1"/>
    <col min="789" max="789" width="12.42578125" style="453" customWidth="1"/>
    <col min="790" max="790" width="14.140625" style="453" customWidth="1"/>
    <col min="791" max="791" width="9.42578125" style="453" customWidth="1"/>
    <col min="792" max="792" width="12.140625" style="453" customWidth="1"/>
    <col min="793" max="793" width="14.140625" style="453" customWidth="1"/>
    <col min="794" max="1024" width="9.140625" style="453"/>
    <col min="1025" max="1025" width="15" style="453" customWidth="1"/>
    <col min="1026" max="1026" width="17.140625" style="453" customWidth="1"/>
    <col min="1027" max="1027" width="7.5703125" style="453" customWidth="1"/>
    <col min="1028" max="1028" width="6.42578125" style="453" customWidth="1"/>
    <col min="1029" max="1029" width="11.5703125" style="453" customWidth="1"/>
    <col min="1030" max="1030" width="10.28515625" style="453" customWidth="1"/>
    <col min="1031" max="1031" width="8" style="453" customWidth="1"/>
    <col min="1032" max="1032" width="12.28515625" style="453" customWidth="1"/>
    <col min="1033" max="1033" width="12.42578125" style="453" customWidth="1"/>
    <col min="1034" max="1034" width="11.5703125" style="453" customWidth="1"/>
    <col min="1035" max="1035" width="12.42578125" style="453" customWidth="1"/>
    <col min="1036" max="1036" width="14.5703125" style="453" customWidth="1"/>
    <col min="1037" max="1037" width="8.42578125" style="453" customWidth="1"/>
    <col min="1038" max="1038" width="9.140625" style="453"/>
    <col min="1039" max="1039" width="12" style="453" customWidth="1"/>
    <col min="1040" max="1040" width="10.7109375" style="453" customWidth="1"/>
    <col min="1041" max="1041" width="7.7109375" style="453" customWidth="1"/>
    <col min="1042" max="1042" width="13.7109375" style="453" customWidth="1"/>
    <col min="1043" max="1043" width="12.28515625" style="453" customWidth="1"/>
    <col min="1044" max="1044" width="0" style="453" hidden="1" customWidth="1"/>
    <col min="1045" max="1045" width="12.42578125" style="453" customWidth="1"/>
    <col min="1046" max="1046" width="14.140625" style="453" customWidth="1"/>
    <col min="1047" max="1047" width="9.42578125" style="453" customWidth="1"/>
    <col min="1048" max="1048" width="12.140625" style="453" customWidth="1"/>
    <col min="1049" max="1049" width="14.140625" style="453" customWidth="1"/>
    <col min="1050" max="1280" width="9.140625" style="453"/>
    <col min="1281" max="1281" width="15" style="453" customWidth="1"/>
    <col min="1282" max="1282" width="17.140625" style="453" customWidth="1"/>
    <col min="1283" max="1283" width="7.5703125" style="453" customWidth="1"/>
    <col min="1284" max="1284" width="6.42578125" style="453" customWidth="1"/>
    <col min="1285" max="1285" width="11.5703125" style="453" customWidth="1"/>
    <col min="1286" max="1286" width="10.28515625" style="453" customWidth="1"/>
    <col min="1287" max="1287" width="8" style="453" customWidth="1"/>
    <col min="1288" max="1288" width="12.28515625" style="453" customWidth="1"/>
    <col min="1289" max="1289" width="12.42578125" style="453" customWidth="1"/>
    <col min="1290" max="1290" width="11.5703125" style="453" customWidth="1"/>
    <col min="1291" max="1291" width="12.42578125" style="453" customWidth="1"/>
    <col min="1292" max="1292" width="14.5703125" style="453" customWidth="1"/>
    <col min="1293" max="1293" width="8.42578125" style="453" customWidth="1"/>
    <col min="1294" max="1294" width="9.140625" style="453"/>
    <col min="1295" max="1295" width="12" style="453" customWidth="1"/>
    <col min="1296" max="1296" width="10.7109375" style="453" customWidth="1"/>
    <col min="1297" max="1297" width="7.7109375" style="453" customWidth="1"/>
    <col min="1298" max="1298" width="13.7109375" style="453" customWidth="1"/>
    <col min="1299" max="1299" width="12.28515625" style="453" customWidth="1"/>
    <col min="1300" max="1300" width="0" style="453" hidden="1" customWidth="1"/>
    <col min="1301" max="1301" width="12.42578125" style="453" customWidth="1"/>
    <col min="1302" max="1302" width="14.140625" style="453" customWidth="1"/>
    <col min="1303" max="1303" width="9.42578125" style="453" customWidth="1"/>
    <col min="1304" max="1304" width="12.140625" style="453" customWidth="1"/>
    <col min="1305" max="1305" width="14.140625" style="453" customWidth="1"/>
    <col min="1306" max="1536" width="9.140625" style="453"/>
    <col min="1537" max="1537" width="15" style="453" customWidth="1"/>
    <col min="1538" max="1538" width="17.140625" style="453" customWidth="1"/>
    <col min="1539" max="1539" width="7.5703125" style="453" customWidth="1"/>
    <col min="1540" max="1540" width="6.42578125" style="453" customWidth="1"/>
    <col min="1541" max="1541" width="11.5703125" style="453" customWidth="1"/>
    <col min="1542" max="1542" width="10.28515625" style="453" customWidth="1"/>
    <col min="1543" max="1543" width="8" style="453" customWidth="1"/>
    <col min="1544" max="1544" width="12.28515625" style="453" customWidth="1"/>
    <col min="1545" max="1545" width="12.42578125" style="453" customWidth="1"/>
    <col min="1546" max="1546" width="11.5703125" style="453" customWidth="1"/>
    <col min="1547" max="1547" width="12.42578125" style="453" customWidth="1"/>
    <col min="1548" max="1548" width="14.5703125" style="453" customWidth="1"/>
    <col min="1549" max="1549" width="8.42578125" style="453" customWidth="1"/>
    <col min="1550" max="1550" width="9.140625" style="453"/>
    <col min="1551" max="1551" width="12" style="453" customWidth="1"/>
    <col min="1552" max="1552" width="10.7109375" style="453" customWidth="1"/>
    <col min="1553" max="1553" width="7.7109375" style="453" customWidth="1"/>
    <col min="1554" max="1554" width="13.7109375" style="453" customWidth="1"/>
    <col min="1555" max="1555" width="12.28515625" style="453" customWidth="1"/>
    <col min="1556" max="1556" width="0" style="453" hidden="1" customWidth="1"/>
    <col min="1557" max="1557" width="12.42578125" style="453" customWidth="1"/>
    <col min="1558" max="1558" width="14.140625" style="453" customWidth="1"/>
    <col min="1559" max="1559" width="9.42578125" style="453" customWidth="1"/>
    <col min="1560" max="1560" width="12.140625" style="453" customWidth="1"/>
    <col min="1561" max="1561" width="14.140625" style="453" customWidth="1"/>
    <col min="1562" max="1792" width="9.140625" style="453"/>
    <col min="1793" max="1793" width="15" style="453" customWidth="1"/>
    <col min="1794" max="1794" width="17.140625" style="453" customWidth="1"/>
    <col min="1795" max="1795" width="7.5703125" style="453" customWidth="1"/>
    <col min="1796" max="1796" width="6.42578125" style="453" customWidth="1"/>
    <col min="1797" max="1797" width="11.5703125" style="453" customWidth="1"/>
    <col min="1798" max="1798" width="10.28515625" style="453" customWidth="1"/>
    <col min="1799" max="1799" width="8" style="453" customWidth="1"/>
    <col min="1800" max="1800" width="12.28515625" style="453" customWidth="1"/>
    <col min="1801" max="1801" width="12.42578125" style="453" customWidth="1"/>
    <col min="1802" max="1802" width="11.5703125" style="453" customWidth="1"/>
    <col min="1803" max="1803" width="12.42578125" style="453" customWidth="1"/>
    <col min="1804" max="1804" width="14.5703125" style="453" customWidth="1"/>
    <col min="1805" max="1805" width="8.42578125" style="453" customWidth="1"/>
    <col min="1806" max="1806" width="9.140625" style="453"/>
    <col min="1807" max="1807" width="12" style="453" customWidth="1"/>
    <col min="1808" max="1808" width="10.7109375" style="453" customWidth="1"/>
    <col min="1809" max="1809" width="7.7109375" style="453" customWidth="1"/>
    <col min="1810" max="1810" width="13.7109375" style="453" customWidth="1"/>
    <col min="1811" max="1811" width="12.28515625" style="453" customWidth="1"/>
    <col min="1812" max="1812" width="0" style="453" hidden="1" customWidth="1"/>
    <col min="1813" max="1813" width="12.42578125" style="453" customWidth="1"/>
    <col min="1814" max="1814" width="14.140625" style="453" customWidth="1"/>
    <col min="1815" max="1815" width="9.42578125" style="453" customWidth="1"/>
    <col min="1816" max="1816" width="12.140625" style="453" customWidth="1"/>
    <col min="1817" max="1817" width="14.140625" style="453" customWidth="1"/>
    <col min="1818" max="2048" width="9.140625" style="453"/>
    <col min="2049" max="2049" width="15" style="453" customWidth="1"/>
    <col min="2050" max="2050" width="17.140625" style="453" customWidth="1"/>
    <col min="2051" max="2051" width="7.5703125" style="453" customWidth="1"/>
    <col min="2052" max="2052" width="6.42578125" style="453" customWidth="1"/>
    <col min="2053" max="2053" width="11.5703125" style="453" customWidth="1"/>
    <col min="2054" max="2054" width="10.28515625" style="453" customWidth="1"/>
    <col min="2055" max="2055" width="8" style="453" customWidth="1"/>
    <col min="2056" max="2056" width="12.28515625" style="453" customWidth="1"/>
    <col min="2057" max="2057" width="12.42578125" style="453" customWidth="1"/>
    <col min="2058" max="2058" width="11.5703125" style="453" customWidth="1"/>
    <col min="2059" max="2059" width="12.42578125" style="453" customWidth="1"/>
    <col min="2060" max="2060" width="14.5703125" style="453" customWidth="1"/>
    <col min="2061" max="2061" width="8.42578125" style="453" customWidth="1"/>
    <col min="2062" max="2062" width="9.140625" style="453"/>
    <col min="2063" max="2063" width="12" style="453" customWidth="1"/>
    <col min="2064" max="2064" width="10.7109375" style="453" customWidth="1"/>
    <col min="2065" max="2065" width="7.7109375" style="453" customWidth="1"/>
    <col min="2066" max="2066" width="13.7109375" style="453" customWidth="1"/>
    <col min="2067" max="2067" width="12.28515625" style="453" customWidth="1"/>
    <col min="2068" max="2068" width="0" style="453" hidden="1" customWidth="1"/>
    <col min="2069" max="2069" width="12.42578125" style="453" customWidth="1"/>
    <col min="2070" max="2070" width="14.140625" style="453" customWidth="1"/>
    <col min="2071" max="2071" width="9.42578125" style="453" customWidth="1"/>
    <col min="2072" max="2072" width="12.140625" style="453" customWidth="1"/>
    <col min="2073" max="2073" width="14.140625" style="453" customWidth="1"/>
    <col min="2074" max="2304" width="9.140625" style="453"/>
    <col min="2305" max="2305" width="15" style="453" customWidth="1"/>
    <col min="2306" max="2306" width="17.140625" style="453" customWidth="1"/>
    <col min="2307" max="2307" width="7.5703125" style="453" customWidth="1"/>
    <col min="2308" max="2308" width="6.42578125" style="453" customWidth="1"/>
    <col min="2309" max="2309" width="11.5703125" style="453" customWidth="1"/>
    <col min="2310" max="2310" width="10.28515625" style="453" customWidth="1"/>
    <col min="2311" max="2311" width="8" style="453" customWidth="1"/>
    <col min="2312" max="2312" width="12.28515625" style="453" customWidth="1"/>
    <col min="2313" max="2313" width="12.42578125" style="453" customWidth="1"/>
    <col min="2314" max="2314" width="11.5703125" style="453" customWidth="1"/>
    <col min="2315" max="2315" width="12.42578125" style="453" customWidth="1"/>
    <col min="2316" max="2316" width="14.5703125" style="453" customWidth="1"/>
    <col min="2317" max="2317" width="8.42578125" style="453" customWidth="1"/>
    <col min="2318" max="2318" width="9.140625" style="453"/>
    <col min="2319" max="2319" width="12" style="453" customWidth="1"/>
    <col min="2320" max="2320" width="10.7109375" style="453" customWidth="1"/>
    <col min="2321" max="2321" width="7.7109375" style="453" customWidth="1"/>
    <col min="2322" max="2322" width="13.7109375" style="453" customWidth="1"/>
    <col min="2323" max="2323" width="12.28515625" style="453" customWidth="1"/>
    <col min="2324" max="2324" width="0" style="453" hidden="1" customWidth="1"/>
    <col min="2325" max="2325" width="12.42578125" style="453" customWidth="1"/>
    <col min="2326" max="2326" width="14.140625" style="453" customWidth="1"/>
    <col min="2327" max="2327" width="9.42578125" style="453" customWidth="1"/>
    <col min="2328" max="2328" width="12.140625" style="453" customWidth="1"/>
    <col min="2329" max="2329" width="14.140625" style="453" customWidth="1"/>
    <col min="2330" max="2560" width="9.140625" style="453"/>
    <col min="2561" max="2561" width="15" style="453" customWidth="1"/>
    <col min="2562" max="2562" width="17.140625" style="453" customWidth="1"/>
    <col min="2563" max="2563" width="7.5703125" style="453" customWidth="1"/>
    <col min="2564" max="2564" width="6.42578125" style="453" customWidth="1"/>
    <col min="2565" max="2565" width="11.5703125" style="453" customWidth="1"/>
    <col min="2566" max="2566" width="10.28515625" style="453" customWidth="1"/>
    <col min="2567" max="2567" width="8" style="453" customWidth="1"/>
    <col min="2568" max="2568" width="12.28515625" style="453" customWidth="1"/>
    <col min="2569" max="2569" width="12.42578125" style="453" customWidth="1"/>
    <col min="2570" max="2570" width="11.5703125" style="453" customWidth="1"/>
    <col min="2571" max="2571" width="12.42578125" style="453" customWidth="1"/>
    <col min="2572" max="2572" width="14.5703125" style="453" customWidth="1"/>
    <col min="2573" max="2573" width="8.42578125" style="453" customWidth="1"/>
    <col min="2574" max="2574" width="9.140625" style="453"/>
    <col min="2575" max="2575" width="12" style="453" customWidth="1"/>
    <col min="2576" max="2576" width="10.7109375" style="453" customWidth="1"/>
    <col min="2577" max="2577" width="7.7109375" style="453" customWidth="1"/>
    <col min="2578" max="2578" width="13.7109375" style="453" customWidth="1"/>
    <col min="2579" max="2579" width="12.28515625" style="453" customWidth="1"/>
    <col min="2580" max="2580" width="0" style="453" hidden="1" customWidth="1"/>
    <col min="2581" max="2581" width="12.42578125" style="453" customWidth="1"/>
    <col min="2582" max="2582" width="14.140625" style="453" customWidth="1"/>
    <col min="2583" max="2583" width="9.42578125" style="453" customWidth="1"/>
    <col min="2584" max="2584" width="12.140625" style="453" customWidth="1"/>
    <col min="2585" max="2585" width="14.140625" style="453" customWidth="1"/>
    <col min="2586" max="2816" width="9.140625" style="453"/>
    <col min="2817" max="2817" width="15" style="453" customWidth="1"/>
    <col min="2818" max="2818" width="17.140625" style="453" customWidth="1"/>
    <col min="2819" max="2819" width="7.5703125" style="453" customWidth="1"/>
    <col min="2820" max="2820" width="6.42578125" style="453" customWidth="1"/>
    <col min="2821" max="2821" width="11.5703125" style="453" customWidth="1"/>
    <col min="2822" max="2822" width="10.28515625" style="453" customWidth="1"/>
    <col min="2823" max="2823" width="8" style="453" customWidth="1"/>
    <col min="2824" max="2824" width="12.28515625" style="453" customWidth="1"/>
    <col min="2825" max="2825" width="12.42578125" style="453" customWidth="1"/>
    <col min="2826" max="2826" width="11.5703125" style="453" customWidth="1"/>
    <col min="2827" max="2827" width="12.42578125" style="453" customWidth="1"/>
    <col min="2828" max="2828" width="14.5703125" style="453" customWidth="1"/>
    <col min="2829" max="2829" width="8.42578125" style="453" customWidth="1"/>
    <col min="2830" max="2830" width="9.140625" style="453"/>
    <col min="2831" max="2831" width="12" style="453" customWidth="1"/>
    <col min="2832" max="2832" width="10.7109375" style="453" customWidth="1"/>
    <col min="2833" max="2833" width="7.7109375" style="453" customWidth="1"/>
    <col min="2834" max="2834" width="13.7109375" style="453" customWidth="1"/>
    <col min="2835" max="2835" width="12.28515625" style="453" customWidth="1"/>
    <col min="2836" max="2836" width="0" style="453" hidden="1" customWidth="1"/>
    <col min="2837" max="2837" width="12.42578125" style="453" customWidth="1"/>
    <col min="2838" max="2838" width="14.140625" style="453" customWidth="1"/>
    <col min="2839" max="2839" width="9.42578125" style="453" customWidth="1"/>
    <col min="2840" max="2840" width="12.140625" style="453" customWidth="1"/>
    <col min="2841" max="2841" width="14.140625" style="453" customWidth="1"/>
    <col min="2842" max="3072" width="9.140625" style="453"/>
    <col min="3073" max="3073" width="15" style="453" customWidth="1"/>
    <col min="3074" max="3074" width="17.140625" style="453" customWidth="1"/>
    <col min="3075" max="3075" width="7.5703125" style="453" customWidth="1"/>
    <col min="3076" max="3076" width="6.42578125" style="453" customWidth="1"/>
    <col min="3077" max="3077" width="11.5703125" style="453" customWidth="1"/>
    <col min="3078" max="3078" width="10.28515625" style="453" customWidth="1"/>
    <col min="3079" max="3079" width="8" style="453" customWidth="1"/>
    <col min="3080" max="3080" width="12.28515625" style="453" customWidth="1"/>
    <col min="3081" max="3081" width="12.42578125" style="453" customWidth="1"/>
    <col min="3082" max="3082" width="11.5703125" style="453" customWidth="1"/>
    <col min="3083" max="3083" width="12.42578125" style="453" customWidth="1"/>
    <col min="3084" max="3084" width="14.5703125" style="453" customWidth="1"/>
    <col min="3085" max="3085" width="8.42578125" style="453" customWidth="1"/>
    <col min="3086" max="3086" width="9.140625" style="453"/>
    <col min="3087" max="3087" width="12" style="453" customWidth="1"/>
    <col min="3088" max="3088" width="10.7109375" style="453" customWidth="1"/>
    <col min="3089" max="3089" width="7.7109375" style="453" customWidth="1"/>
    <col min="3090" max="3090" width="13.7109375" style="453" customWidth="1"/>
    <col min="3091" max="3091" width="12.28515625" style="453" customWidth="1"/>
    <col min="3092" max="3092" width="0" style="453" hidden="1" customWidth="1"/>
    <col min="3093" max="3093" width="12.42578125" style="453" customWidth="1"/>
    <col min="3094" max="3094" width="14.140625" style="453" customWidth="1"/>
    <col min="3095" max="3095" width="9.42578125" style="453" customWidth="1"/>
    <col min="3096" max="3096" width="12.140625" style="453" customWidth="1"/>
    <col min="3097" max="3097" width="14.140625" style="453" customWidth="1"/>
    <col min="3098" max="3328" width="9.140625" style="453"/>
    <col min="3329" max="3329" width="15" style="453" customWidth="1"/>
    <col min="3330" max="3330" width="17.140625" style="453" customWidth="1"/>
    <col min="3331" max="3331" width="7.5703125" style="453" customWidth="1"/>
    <col min="3332" max="3332" width="6.42578125" style="453" customWidth="1"/>
    <col min="3333" max="3333" width="11.5703125" style="453" customWidth="1"/>
    <col min="3334" max="3334" width="10.28515625" style="453" customWidth="1"/>
    <col min="3335" max="3335" width="8" style="453" customWidth="1"/>
    <col min="3336" max="3336" width="12.28515625" style="453" customWidth="1"/>
    <col min="3337" max="3337" width="12.42578125" style="453" customWidth="1"/>
    <col min="3338" max="3338" width="11.5703125" style="453" customWidth="1"/>
    <col min="3339" max="3339" width="12.42578125" style="453" customWidth="1"/>
    <col min="3340" max="3340" width="14.5703125" style="453" customWidth="1"/>
    <col min="3341" max="3341" width="8.42578125" style="453" customWidth="1"/>
    <col min="3342" max="3342" width="9.140625" style="453"/>
    <col min="3343" max="3343" width="12" style="453" customWidth="1"/>
    <col min="3344" max="3344" width="10.7109375" style="453" customWidth="1"/>
    <col min="3345" max="3345" width="7.7109375" style="453" customWidth="1"/>
    <col min="3346" max="3346" width="13.7109375" style="453" customWidth="1"/>
    <col min="3347" max="3347" width="12.28515625" style="453" customWidth="1"/>
    <col min="3348" max="3348" width="0" style="453" hidden="1" customWidth="1"/>
    <col min="3349" max="3349" width="12.42578125" style="453" customWidth="1"/>
    <col min="3350" max="3350" width="14.140625" style="453" customWidth="1"/>
    <col min="3351" max="3351" width="9.42578125" style="453" customWidth="1"/>
    <col min="3352" max="3352" width="12.140625" style="453" customWidth="1"/>
    <col min="3353" max="3353" width="14.140625" style="453" customWidth="1"/>
    <col min="3354" max="3584" width="9.140625" style="453"/>
    <col min="3585" max="3585" width="15" style="453" customWidth="1"/>
    <col min="3586" max="3586" width="17.140625" style="453" customWidth="1"/>
    <col min="3587" max="3587" width="7.5703125" style="453" customWidth="1"/>
    <col min="3588" max="3588" width="6.42578125" style="453" customWidth="1"/>
    <col min="3589" max="3589" width="11.5703125" style="453" customWidth="1"/>
    <col min="3590" max="3590" width="10.28515625" style="453" customWidth="1"/>
    <col min="3591" max="3591" width="8" style="453" customWidth="1"/>
    <col min="3592" max="3592" width="12.28515625" style="453" customWidth="1"/>
    <col min="3593" max="3593" width="12.42578125" style="453" customWidth="1"/>
    <col min="3594" max="3594" width="11.5703125" style="453" customWidth="1"/>
    <col min="3595" max="3595" width="12.42578125" style="453" customWidth="1"/>
    <col min="3596" max="3596" width="14.5703125" style="453" customWidth="1"/>
    <col min="3597" max="3597" width="8.42578125" style="453" customWidth="1"/>
    <col min="3598" max="3598" width="9.140625" style="453"/>
    <col min="3599" max="3599" width="12" style="453" customWidth="1"/>
    <col min="3600" max="3600" width="10.7109375" style="453" customWidth="1"/>
    <col min="3601" max="3601" width="7.7109375" style="453" customWidth="1"/>
    <col min="3602" max="3602" width="13.7109375" style="453" customWidth="1"/>
    <col min="3603" max="3603" width="12.28515625" style="453" customWidth="1"/>
    <col min="3604" max="3604" width="0" style="453" hidden="1" customWidth="1"/>
    <col min="3605" max="3605" width="12.42578125" style="453" customWidth="1"/>
    <col min="3606" max="3606" width="14.140625" style="453" customWidth="1"/>
    <col min="3607" max="3607" width="9.42578125" style="453" customWidth="1"/>
    <col min="3608" max="3608" width="12.140625" style="453" customWidth="1"/>
    <col min="3609" max="3609" width="14.140625" style="453" customWidth="1"/>
    <col min="3610" max="3840" width="9.140625" style="453"/>
    <col min="3841" max="3841" width="15" style="453" customWidth="1"/>
    <col min="3842" max="3842" width="17.140625" style="453" customWidth="1"/>
    <col min="3843" max="3843" width="7.5703125" style="453" customWidth="1"/>
    <col min="3844" max="3844" width="6.42578125" style="453" customWidth="1"/>
    <col min="3845" max="3845" width="11.5703125" style="453" customWidth="1"/>
    <col min="3846" max="3846" width="10.28515625" style="453" customWidth="1"/>
    <col min="3847" max="3847" width="8" style="453" customWidth="1"/>
    <col min="3848" max="3848" width="12.28515625" style="453" customWidth="1"/>
    <col min="3849" max="3849" width="12.42578125" style="453" customWidth="1"/>
    <col min="3850" max="3850" width="11.5703125" style="453" customWidth="1"/>
    <col min="3851" max="3851" width="12.42578125" style="453" customWidth="1"/>
    <col min="3852" max="3852" width="14.5703125" style="453" customWidth="1"/>
    <col min="3853" max="3853" width="8.42578125" style="453" customWidth="1"/>
    <col min="3854" max="3854" width="9.140625" style="453"/>
    <col min="3855" max="3855" width="12" style="453" customWidth="1"/>
    <col min="3856" max="3856" width="10.7109375" style="453" customWidth="1"/>
    <col min="3857" max="3857" width="7.7109375" style="453" customWidth="1"/>
    <col min="3858" max="3858" width="13.7109375" style="453" customWidth="1"/>
    <col min="3859" max="3859" width="12.28515625" style="453" customWidth="1"/>
    <col min="3860" max="3860" width="0" style="453" hidden="1" customWidth="1"/>
    <col min="3861" max="3861" width="12.42578125" style="453" customWidth="1"/>
    <col min="3862" max="3862" width="14.140625" style="453" customWidth="1"/>
    <col min="3863" max="3863" width="9.42578125" style="453" customWidth="1"/>
    <col min="3864" max="3864" width="12.140625" style="453" customWidth="1"/>
    <col min="3865" max="3865" width="14.140625" style="453" customWidth="1"/>
    <col min="3866" max="4096" width="9.140625" style="453"/>
    <col min="4097" max="4097" width="15" style="453" customWidth="1"/>
    <col min="4098" max="4098" width="17.140625" style="453" customWidth="1"/>
    <col min="4099" max="4099" width="7.5703125" style="453" customWidth="1"/>
    <col min="4100" max="4100" width="6.42578125" style="453" customWidth="1"/>
    <col min="4101" max="4101" width="11.5703125" style="453" customWidth="1"/>
    <col min="4102" max="4102" width="10.28515625" style="453" customWidth="1"/>
    <col min="4103" max="4103" width="8" style="453" customWidth="1"/>
    <col min="4104" max="4104" width="12.28515625" style="453" customWidth="1"/>
    <col min="4105" max="4105" width="12.42578125" style="453" customWidth="1"/>
    <col min="4106" max="4106" width="11.5703125" style="453" customWidth="1"/>
    <col min="4107" max="4107" width="12.42578125" style="453" customWidth="1"/>
    <col min="4108" max="4108" width="14.5703125" style="453" customWidth="1"/>
    <col min="4109" max="4109" width="8.42578125" style="453" customWidth="1"/>
    <col min="4110" max="4110" width="9.140625" style="453"/>
    <col min="4111" max="4111" width="12" style="453" customWidth="1"/>
    <col min="4112" max="4112" width="10.7109375" style="453" customWidth="1"/>
    <col min="4113" max="4113" width="7.7109375" style="453" customWidth="1"/>
    <col min="4114" max="4114" width="13.7109375" style="453" customWidth="1"/>
    <col min="4115" max="4115" width="12.28515625" style="453" customWidth="1"/>
    <col min="4116" max="4116" width="0" style="453" hidden="1" customWidth="1"/>
    <col min="4117" max="4117" width="12.42578125" style="453" customWidth="1"/>
    <col min="4118" max="4118" width="14.140625" style="453" customWidth="1"/>
    <col min="4119" max="4119" width="9.42578125" style="453" customWidth="1"/>
    <col min="4120" max="4120" width="12.140625" style="453" customWidth="1"/>
    <col min="4121" max="4121" width="14.140625" style="453" customWidth="1"/>
    <col min="4122" max="4352" width="9.140625" style="453"/>
    <col min="4353" max="4353" width="15" style="453" customWidth="1"/>
    <col min="4354" max="4354" width="17.140625" style="453" customWidth="1"/>
    <col min="4355" max="4355" width="7.5703125" style="453" customWidth="1"/>
    <col min="4356" max="4356" width="6.42578125" style="453" customWidth="1"/>
    <col min="4357" max="4357" width="11.5703125" style="453" customWidth="1"/>
    <col min="4358" max="4358" width="10.28515625" style="453" customWidth="1"/>
    <col min="4359" max="4359" width="8" style="453" customWidth="1"/>
    <col min="4360" max="4360" width="12.28515625" style="453" customWidth="1"/>
    <col min="4361" max="4361" width="12.42578125" style="453" customWidth="1"/>
    <col min="4362" max="4362" width="11.5703125" style="453" customWidth="1"/>
    <col min="4363" max="4363" width="12.42578125" style="453" customWidth="1"/>
    <col min="4364" max="4364" width="14.5703125" style="453" customWidth="1"/>
    <col min="4365" max="4365" width="8.42578125" style="453" customWidth="1"/>
    <col min="4366" max="4366" width="9.140625" style="453"/>
    <col min="4367" max="4367" width="12" style="453" customWidth="1"/>
    <col min="4368" max="4368" width="10.7109375" style="453" customWidth="1"/>
    <col min="4369" max="4369" width="7.7109375" style="453" customWidth="1"/>
    <col min="4370" max="4370" width="13.7109375" style="453" customWidth="1"/>
    <col min="4371" max="4371" width="12.28515625" style="453" customWidth="1"/>
    <col min="4372" max="4372" width="0" style="453" hidden="1" customWidth="1"/>
    <col min="4373" max="4373" width="12.42578125" style="453" customWidth="1"/>
    <col min="4374" max="4374" width="14.140625" style="453" customWidth="1"/>
    <col min="4375" max="4375" width="9.42578125" style="453" customWidth="1"/>
    <col min="4376" max="4376" width="12.140625" style="453" customWidth="1"/>
    <col min="4377" max="4377" width="14.140625" style="453" customWidth="1"/>
    <col min="4378" max="4608" width="9.140625" style="453"/>
    <col min="4609" max="4609" width="15" style="453" customWidth="1"/>
    <col min="4610" max="4610" width="17.140625" style="453" customWidth="1"/>
    <col min="4611" max="4611" width="7.5703125" style="453" customWidth="1"/>
    <col min="4612" max="4612" width="6.42578125" style="453" customWidth="1"/>
    <col min="4613" max="4613" width="11.5703125" style="453" customWidth="1"/>
    <col min="4614" max="4614" width="10.28515625" style="453" customWidth="1"/>
    <col min="4615" max="4615" width="8" style="453" customWidth="1"/>
    <col min="4616" max="4616" width="12.28515625" style="453" customWidth="1"/>
    <col min="4617" max="4617" width="12.42578125" style="453" customWidth="1"/>
    <col min="4618" max="4618" width="11.5703125" style="453" customWidth="1"/>
    <col min="4619" max="4619" width="12.42578125" style="453" customWidth="1"/>
    <col min="4620" max="4620" width="14.5703125" style="453" customWidth="1"/>
    <col min="4621" max="4621" width="8.42578125" style="453" customWidth="1"/>
    <col min="4622" max="4622" width="9.140625" style="453"/>
    <col min="4623" max="4623" width="12" style="453" customWidth="1"/>
    <col min="4624" max="4624" width="10.7109375" style="453" customWidth="1"/>
    <col min="4625" max="4625" width="7.7109375" style="453" customWidth="1"/>
    <col min="4626" max="4626" width="13.7109375" style="453" customWidth="1"/>
    <col min="4627" max="4627" width="12.28515625" style="453" customWidth="1"/>
    <col min="4628" max="4628" width="0" style="453" hidden="1" customWidth="1"/>
    <col min="4629" max="4629" width="12.42578125" style="453" customWidth="1"/>
    <col min="4630" max="4630" width="14.140625" style="453" customWidth="1"/>
    <col min="4631" max="4631" width="9.42578125" style="453" customWidth="1"/>
    <col min="4632" max="4632" width="12.140625" style="453" customWidth="1"/>
    <col min="4633" max="4633" width="14.140625" style="453" customWidth="1"/>
    <col min="4634" max="4864" width="9.140625" style="453"/>
    <col min="4865" max="4865" width="15" style="453" customWidth="1"/>
    <col min="4866" max="4866" width="17.140625" style="453" customWidth="1"/>
    <col min="4867" max="4867" width="7.5703125" style="453" customWidth="1"/>
    <col min="4868" max="4868" width="6.42578125" style="453" customWidth="1"/>
    <col min="4869" max="4869" width="11.5703125" style="453" customWidth="1"/>
    <col min="4870" max="4870" width="10.28515625" style="453" customWidth="1"/>
    <col min="4871" max="4871" width="8" style="453" customWidth="1"/>
    <col min="4872" max="4872" width="12.28515625" style="453" customWidth="1"/>
    <col min="4873" max="4873" width="12.42578125" style="453" customWidth="1"/>
    <col min="4874" max="4874" width="11.5703125" style="453" customWidth="1"/>
    <col min="4875" max="4875" width="12.42578125" style="453" customWidth="1"/>
    <col min="4876" max="4876" width="14.5703125" style="453" customWidth="1"/>
    <col min="4877" max="4877" width="8.42578125" style="453" customWidth="1"/>
    <col min="4878" max="4878" width="9.140625" style="453"/>
    <col min="4879" max="4879" width="12" style="453" customWidth="1"/>
    <col min="4880" max="4880" width="10.7109375" style="453" customWidth="1"/>
    <col min="4881" max="4881" width="7.7109375" style="453" customWidth="1"/>
    <col min="4882" max="4882" width="13.7109375" style="453" customWidth="1"/>
    <col min="4883" max="4883" width="12.28515625" style="453" customWidth="1"/>
    <col min="4884" max="4884" width="0" style="453" hidden="1" customWidth="1"/>
    <col min="4885" max="4885" width="12.42578125" style="453" customWidth="1"/>
    <col min="4886" max="4886" width="14.140625" style="453" customWidth="1"/>
    <col min="4887" max="4887" width="9.42578125" style="453" customWidth="1"/>
    <col min="4888" max="4888" width="12.140625" style="453" customWidth="1"/>
    <col min="4889" max="4889" width="14.140625" style="453" customWidth="1"/>
    <col min="4890" max="5120" width="9.140625" style="453"/>
    <col min="5121" max="5121" width="15" style="453" customWidth="1"/>
    <col min="5122" max="5122" width="17.140625" style="453" customWidth="1"/>
    <col min="5123" max="5123" width="7.5703125" style="453" customWidth="1"/>
    <col min="5124" max="5124" width="6.42578125" style="453" customWidth="1"/>
    <col min="5125" max="5125" width="11.5703125" style="453" customWidth="1"/>
    <col min="5126" max="5126" width="10.28515625" style="453" customWidth="1"/>
    <col min="5127" max="5127" width="8" style="453" customWidth="1"/>
    <col min="5128" max="5128" width="12.28515625" style="453" customWidth="1"/>
    <col min="5129" max="5129" width="12.42578125" style="453" customWidth="1"/>
    <col min="5130" max="5130" width="11.5703125" style="453" customWidth="1"/>
    <col min="5131" max="5131" width="12.42578125" style="453" customWidth="1"/>
    <col min="5132" max="5132" width="14.5703125" style="453" customWidth="1"/>
    <col min="5133" max="5133" width="8.42578125" style="453" customWidth="1"/>
    <col min="5134" max="5134" width="9.140625" style="453"/>
    <col min="5135" max="5135" width="12" style="453" customWidth="1"/>
    <col min="5136" max="5136" width="10.7109375" style="453" customWidth="1"/>
    <col min="5137" max="5137" width="7.7109375" style="453" customWidth="1"/>
    <col min="5138" max="5138" width="13.7109375" style="453" customWidth="1"/>
    <col min="5139" max="5139" width="12.28515625" style="453" customWidth="1"/>
    <col min="5140" max="5140" width="0" style="453" hidden="1" customWidth="1"/>
    <col min="5141" max="5141" width="12.42578125" style="453" customWidth="1"/>
    <col min="5142" max="5142" width="14.140625" style="453" customWidth="1"/>
    <col min="5143" max="5143" width="9.42578125" style="453" customWidth="1"/>
    <col min="5144" max="5144" width="12.140625" style="453" customWidth="1"/>
    <col min="5145" max="5145" width="14.140625" style="453" customWidth="1"/>
    <col min="5146" max="5376" width="9.140625" style="453"/>
    <col min="5377" max="5377" width="15" style="453" customWidth="1"/>
    <col min="5378" max="5378" width="17.140625" style="453" customWidth="1"/>
    <col min="5379" max="5379" width="7.5703125" style="453" customWidth="1"/>
    <col min="5380" max="5380" width="6.42578125" style="453" customWidth="1"/>
    <col min="5381" max="5381" width="11.5703125" style="453" customWidth="1"/>
    <col min="5382" max="5382" width="10.28515625" style="453" customWidth="1"/>
    <col min="5383" max="5383" width="8" style="453" customWidth="1"/>
    <col min="5384" max="5384" width="12.28515625" style="453" customWidth="1"/>
    <col min="5385" max="5385" width="12.42578125" style="453" customWidth="1"/>
    <col min="5386" max="5386" width="11.5703125" style="453" customWidth="1"/>
    <col min="5387" max="5387" width="12.42578125" style="453" customWidth="1"/>
    <col min="5388" max="5388" width="14.5703125" style="453" customWidth="1"/>
    <col min="5389" max="5389" width="8.42578125" style="453" customWidth="1"/>
    <col min="5390" max="5390" width="9.140625" style="453"/>
    <col min="5391" max="5391" width="12" style="453" customWidth="1"/>
    <col min="5392" max="5392" width="10.7109375" style="453" customWidth="1"/>
    <col min="5393" max="5393" width="7.7109375" style="453" customWidth="1"/>
    <col min="5394" max="5394" width="13.7109375" style="453" customWidth="1"/>
    <col min="5395" max="5395" width="12.28515625" style="453" customWidth="1"/>
    <col min="5396" max="5396" width="0" style="453" hidden="1" customWidth="1"/>
    <col min="5397" max="5397" width="12.42578125" style="453" customWidth="1"/>
    <col min="5398" max="5398" width="14.140625" style="453" customWidth="1"/>
    <col min="5399" max="5399" width="9.42578125" style="453" customWidth="1"/>
    <col min="5400" max="5400" width="12.140625" style="453" customWidth="1"/>
    <col min="5401" max="5401" width="14.140625" style="453" customWidth="1"/>
    <col min="5402" max="5632" width="9.140625" style="453"/>
    <col min="5633" max="5633" width="15" style="453" customWidth="1"/>
    <col min="5634" max="5634" width="17.140625" style="453" customWidth="1"/>
    <col min="5635" max="5635" width="7.5703125" style="453" customWidth="1"/>
    <col min="5636" max="5636" width="6.42578125" style="453" customWidth="1"/>
    <col min="5637" max="5637" width="11.5703125" style="453" customWidth="1"/>
    <col min="5638" max="5638" width="10.28515625" style="453" customWidth="1"/>
    <col min="5639" max="5639" width="8" style="453" customWidth="1"/>
    <col min="5640" max="5640" width="12.28515625" style="453" customWidth="1"/>
    <col min="5641" max="5641" width="12.42578125" style="453" customWidth="1"/>
    <col min="5642" max="5642" width="11.5703125" style="453" customWidth="1"/>
    <col min="5643" max="5643" width="12.42578125" style="453" customWidth="1"/>
    <col min="5644" max="5644" width="14.5703125" style="453" customWidth="1"/>
    <col min="5645" max="5645" width="8.42578125" style="453" customWidth="1"/>
    <col min="5646" max="5646" width="9.140625" style="453"/>
    <col min="5647" max="5647" width="12" style="453" customWidth="1"/>
    <col min="5648" max="5648" width="10.7109375" style="453" customWidth="1"/>
    <col min="5649" max="5649" width="7.7109375" style="453" customWidth="1"/>
    <col min="5650" max="5650" width="13.7109375" style="453" customWidth="1"/>
    <col min="5651" max="5651" width="12.28515625" style="453" customWidth="1"/>
    <col min="5652" max="5652" width="0" style="453" hidden="1" customWidth="1"/>
    <col min="5653" max="5653" width="12.42578125" style="453" customWidth="1"/>
    <col min="5654" max="5654" width="14.140625" style="453" customWidth="1"/>
    <col min="5655" max="5655" width="9.42578125" style="453" customWidth="1"/>
    <col min="5656" max="5656" width="12.140625" style="453" customWidth="1"/>
    <col min="5657" max="5657" width="14.140625" style="453" customWidth="1"/>
    <col min="5658" max="5888" width="9.140625" style="453"/>
    <col min="5889" max="5889" width="15" style="453" customWidth="1"/>
    <col min="5890" max="5890" width="17.140625" style="453" customWidth="1"/>
    <col min="5891" max="5891" width="7.5703125" style="453" customWidth="1"/>
    <col min="5892" max="5892" width="6.42578125" style="453" customWidth="1"/>
    <col min="5893" max="5893" width="11.5703125" style="453" customWidth="1"/>
    <col min="5894" max="5894" width="10.28515625" style="453" customWidth="1"/>
    <col min="5895" max="5895" width="8" style="453" customWidth="1"/>
    <col min="5896" max="5896" width="12.28515625" style="453" customWidth="1"/>
    <col min="5897" max="5897" width="12.42578125" style="453" customWidth="1"/>
    <col min="5898" max="5898" width="11.5703125" style="453" customWidth="1"/>
    <col min="5899" max="5899" width="12.42578125" style="453" customWidth="1"/>
    <col min="5900" max="5900" width="14.5703125" style="453" customWidth="1"/>
    <col min="5901" max="5901" width="8.42578125" style="453" customWidth="1"/>
    <col min="5902" max="5902" width="9.140625" style="453"/>
    <col min="5903" max="5903" width="12" style="453" customWidth="1"/>
    <col min="5904" max="5904" width="10.7109375" style="453" customWidth="1"/>
    <col min="5905" max="5905" width="7.7109375" style="453" customWidth="1"/>
    <col min="5906" max="5906" width="13.7109375" style="453" customWidth="1"/>
    <col min="5907" max="5907" width="12.28515625" style="453" customWidth="1"/>
    <col min="5908" max="5908" width="0" style="453" hidden="1" customWidth="1"/>
    <col min="5909" max="5909" width="12.42578125" style="453" customWidth="1"/>
    <col min="5910" max="5910" width="14.140625" style="453" customWidth="1"/>
    <col min="5911" max="5911" width="9.42578125" style="453" customWidth="1"/>
    <col min="5912" max="5912" width="12.140625" style="453" customWidth="1"/>
    <col min="5913" max="5913" width="14.140625" style="453" customWidth="1"/>
    <col min="5914" max="6144" width="9.140625" style="453"/>
    <col min="6145" max="6145" width="15" style="453" customWidth="1"/>
    <col min="6146" max="6146" width="17.140625" style="453" customWidth="1"/>
    <col min="6147" max="6147" width="7.5703125" style="453" customWidth="1"/>
    <col min="6148" max="6148" width="6.42578125" style="453" customWidth="1"/>
    <col min="6149" max="6149" width="11.5703125" style="453" customWidth="1"/>
    <col min="6150" max="6150" width="10.28515625" style="453" customWidth="1"/>
    <col min="6151" max="6151" width="8" style="453" customWidth="1"/>
    <col min="6152" max="6152" width="12.28515625" style="453" customWidth="1"/>
    <col min="6153" max="6153" width="12.42578125" style="453" customWidth="1"/>
    <col min="6154" max="6154" width="11.5703125" style="453" customWidth="1"/>
    <col min="6155" max="6155" width="12.42578125" style="453" customWidth="1"/>
    <col min="6156" max="6156" width="14.5703125" style="453" customWidth="1"/>
    <col min="6157" max="6157" width="8.42578125" style="453" customWidth="1"/>
    <col min="6158" max="6158" width="9.140625" style="453"/>
    <col min="6159" max="6159" width="12" style="453" customWidth="1"/>
    <col min="6160" max="6160" width="10.7109375" style="453" customWidth="1"/>
    <col min="6161" max="6161" width="7.7109375" style="453" customWidth="1"/>
    <col min="6162" max="6162" width="13.7109375" style="453" customWidth="1"/>
    <col min="6163" max="6163" width="12.28515625" style="453" customWidth="1"/>
    <col min="6164" max="6164" width="0" style="453" hidden="1" customWidth="1"/>
    <col min="6165" max="6165" width="12.42578125" style="453" customWidth="1"/>
    <col min="6166" max="6166" width="14.140625" style="453" customWidth="1"/>
    <col min="6167" max="6167" width="9.42578125" style="453" customWidth="1"/>
    <col min="6168" max="6168" width="12.140625" style="453" customWidth="1"/>
    <col min="6169" max="6169" width="14.140625" style="453" customWidth="1"/>
    <col min="6170" max="6400" width="9.140625" style="453"/>
    <col min="6401" max="6401" width="15" style="453" customWidth="1"/>
    <col min="6402" max="6402" width="17.140625" style="453" customWidth="1"/>
    <col min="6403" max="6403" width="7.5703125" style="453" customWidth="1"/>
    <col min="6404" max="6404" width="6.42578125" style="453" customWidth="1"/>
    <col min="6405" max="6405" width="11.5703125" style="453" customWidth="1"/>
    <col min="6406" max="6406" width="10.28515625" style="453" customWidth="1"/>
    <col min="6407" max="6407" width="8" style="453" customWidth="1"/>
    <col min="6408" max="6408" width="12.28515625" style="453" customWidth="1"/>
    <col min="6409" max="6409" width="12.42578125" style="453" customWidth="1"/>
    <col min="6410" max="6410" width="11.5703125" style="453" customWidth="1"/>
    <col min="6411" max="6411" width="12.42578125" style="453" customWidth="1"/>
    <col min="6412" max="6412" width="14.5703125" style="453" customWidth="1"/>
    <col min="6413" max="6413" width="8.42578125" style="453" customWidth="1"/>
    <col min="6414" max="6414" width="9.140625" style="453"/>
    <col min="6415" max="6415" width="12" style="453" customWidth="1"/>
    <col min="6416" max="6416" width="10.7109375" style="453" customWidth="1"/>
    <col min="6417" max="6417" width="7.7109375" style="453" customWidth="1"/>
    <col min="6418" max="6418" width="13.7109375" style="453" customWidth="1"/>
    <col min="6419" max="6419" width="12.28515625" style="453" customWidth="1"/>
    <col min="6420" max="6420" width="0" style="453" hidden="1" customWidth="1"/>
    <col min="6421" max="6421" width="12.42578125" style="453" customWidth="1"/>
    <col min="6422" max="6422" width="14.140625" style="453" customWidth="1"/>
    <col min="6423" max="6423" width="9.42578125" style="453" customWidth="1"/>
    <col min="6424" max="6424" width="12.140625" style="453" customWidth="1"/>
    <col min="6425" max="6425" width="14.140625" style="453" customWidth="1"/>
    <col min="6426" max="6656" width="9.140625" style="453"/>
    <col min="6657" max="6657" width="15" style="453" customWidth="1"/>
    <col min="6658" max="6658" width="17.140625" style="453" customWidth="1"/>
    <col min="6659" max="6659" width="7.5703125" style="453" customWidth="1"/>
    <col min="6660" max="6660" width="6.42578125" style="453" customWidth="1"/>
    <col min="6661" max="6661" width="11.5703125" style="453" customWidth="1"/>
    <col min="6662" max="6662" width="10.28515625" style="453" customWidth="1"/>
    <col min="6663" max="6663" width="8" style="453" customWidth="1"/>
    <col min="6664" max="6664" width="12.28515625" style="453" customWidth="1"/>
    <col min="6665" max="6665" width="12.42578125" style="453" customWidth="1"/>
    <col min="6666" max="6666" width="11.5703125" style="453" customWidth="1"/>
    <col min="6667" max="6667" width="12.42578125" style="453" customWidth="1"/>
    <col min="6668" max="6668" width="14.5703125" style="453" customWidth="1"/>
    <col min="6669" max="6669" width="8.42578125" style="453" customWidth="1"/>
    <col min="6670" max="6670" width="9.140625" style="453"/>
    <col min="6671" max="6671" width="12" style="453" customWidth="1"/>
    <col min="6672" max="6672" width="10.7109375" style="453" customWidth="1"/>
    <col min="6673" max="6673" width="7.7109375" style="453" customWidth="1"/>
    <col min="6674" max="6674" width="13.7109375" style="453" customWidth="1"/>
    <col min="6675" max="6675" width="12.28515625" style="453" customWidth="1"/>
    <col min="6676" max="6676" width="0" style="453" hidden="1" customWidth="1"/>
    <col min="6677" max="6677" width="12.42578125" style="453" customWidth="1"/>
    <col min="6678" max="6678" width="14.140625" style="453" customWidth="1"/>
    <col min="6679" max="6679" width="9.42578125" style="453" customWidth="1"/>
    <col min="6680" max="6680" width="12.140625" style="453" customWidth="1"/>
    <col min="6681" max="6681" width="14.140625" style="453" customWidth="1"/>
    <col min="6682" max="6912" width="9.140625" style="453"/>
    <col min="6913" max="6913" width="15" style="453" customWidth="1"/>
    <col min="6914" max="6914" width="17.140625" style="453" customWidth="1"/>
    <col min="6915" max="6915" width="7.5703125" style="453" customWidth="1"/>
    <col min="6916" max="6916" width="6.42578125" style="453" customWidth="1"/>
    <col min="6917" max="6917" width="11.5703125" style="453" customWidth="1"/>
    <col min="6918" max="6918" width="10.28515625" style="453" customWidth="1"/>
    <col min="6919" max="6919" width="8" style="453" customWidth="1"/>
    <col min="6920" max="6920" width="12.28515625" style="453" customWidth="1"/>
    <col min="6921" max="6921" width="12.42578125" style="453" customWidth="1"/>
    <col min="6922" max="6922" width="11.5703125" style="453" customWidth="1"/>
    <col min="6923" max="6923" width="12.42578125" style="453" customWidth="1"/>
    <col min="6924" max="6924" width="14.5703125" style="453" customWidth="1"/>
    <col min="6925" max="6925" width="8.42578125" style="453" customWidth="1"/>
    <col min="6926" max="6926" width="9.140625" style="453"/>
    <col min="6927" max="6927" width="12" style="453" customWidth="1"/>
    <col min="6928" max="6928" width="10.7109375" style="453" customWidth="1"/>
    <col min="6929" max="6929" width="7.7109375" style="453" customWidth="1"/>
    <col min="6930" max="6930" width="13.7109375" style="453" customWidth="1"/>
    <col min="6931" max="6931" width="12.28515625" style="453" customWidth="1"/>
    <col min="6932" max="6932" width="0" style="453" hidden="1" customWidth="1"/>
    <col min="6933" max="6933" width="12.42578125" style="453" customWidth="1"/>
    <col min="6934" max="6934" width="14.140625" style="453" customWidth="1"/>
    <col min="6935" max="6935" width="9.42578125" style="453" customWidth="1"/>
    <col min="6936" max="6936" width="12.140625" style="453" customWidth="1"/>
    <col min="6937" max="6937" width="14.140625" style="453" customWidth="1"/>
    <col min="6938" max="7168" width="9.140625" style="453"/>
    <col min="7169" max="7169" width="15" style="453" customWidth="1"/>
    <col min="7170" max="7170" width="17.140625" style="453" customWidth="1"/>
    <col min="7171" max="7171" width="7.5703125" style="453" customWidth="1"/>
    <col min="7172" max="7172" width="6.42578125" style="453" customWidth="1"/>
    <col min="7173" max="7173" width="11.5703125" style="453" customWidth="1"/>
    <col min="7174" max="7174" width="10.28515625" style="453" customWidth="1"/>
    <col min="7175" max="7175" width="8" style="453" customWidth="1"/>
    <col min="7176" max="7176" width="12.28515625" style="453" customWidth="1"/>
    <col min="7177" max="7177" width="12.42578125" style="453" customWidth="1"/>
    <col min="7178" max="7178" width="11.5703125" style="453" customWidth="1"/>
    <col min="7179" max="7179" width="12.42578125" style="453" customWidth="1"/>
    <col min="7180" max="7180" width="14.5703125" style="453" customWidth="1"/>
    <col min="7181" max="7181" width="8.42578125" style="453" customWidth="1"/>
    <col min="7182" max="7182" width="9.140625" style="453"/>
    <col min="7183" max="7183" width="12" style="453" customWidth="1"/>
    <col min="7184" max="7184" width="10.7109375" style="453" customWidth="1"/>
    <col min="7185" max="7185" width="7.7109375" style="453" customWidth="1"/>
    <col min="7186" max="7186" width="13.7109375" style="453" customWidth="1"/>
    <col min="7187" max="7187" width="12.28515625" style="453" customWidth="1"/>
    <col min="7188" max="7188" width="0" style="453" hidden="1" customWidth="1"/>
    <col min="7189" max="7189" width="12.42578125" style="453" customWidth="1"/>
    <col min="7190" max="7190" width="14.140625" style="453" customWidth="1"/>
    <col min="7191" max="7191" width="9.42578125" style="453" customWidth="1"/>
    <col min="7192" max="7192" width="12.140625" style="453" customWidth="1"/>
    <col min="7193" max="7193" width="14.140625" style="453" customWidth="1"/>
    <col min="7194" max="7424" width="9.140625" style="453"/>
    <col min="7425" max="7425" width="15" style="453" customWidth="1"/>
    <col min="7426" max="7426" width="17.140625" style="453" customWidth="1"/>
    <col min="7427" max="7427" width="7.5703125" style="453" customWidth="1"/>
    <col min="7428" max="7428" width="6.42578125" style="453" customWidth="1"/>
    <col min="7429" max="7429" width="11.5703125" style="453" customWidth="1"/>
    <col min="7430" max="7430" width="10.28515625" style="453" customWidth="1"/>
    <col min="7431" max="7431" width="8" style="453" customWidth="1"/>
    <col min="7432" max="7432" width="12.28515625" style="453" customWidth="1"/>
    <col min="7433" max="7433" width="12.42578125" style="453" customWidth="1"/>
    <col min="7434" max="7434" width="11.5703125" style="453" customWidth="1"/>
    <col min="7435" max="7435" width="12.42578125" style="453" customWidth="1"/>
    <col min="7436" max="7436" width="14.5703125" style="453" customWidth="1"/>
    <col min="7437" max="7437" width="8.42578125" style="453" customWidth="1"/>
    <col min="7438" max="7438" width="9.140625" style="453"/>
    <col min="7439" max="7439" width="12" style="453" customWidth="1"/>
    <col min="7440" max="7440" width="10.7109375" style="453" customWidth="1"/>
    <col min="7441" max="7441" width="7.7109375" style="453" customWidth="1"/>
    <col min="7442" max="7442" width="13.7109375" style="453" customWidth="1"/>
    <col min="7443" max="7443" width="12.28515625" style="453" customWidth="1"/>
    <col min="7444" max="7444" width="0" style="453" hidden="1" customWidth="1"/>
    <col min="7445" max="7445" width="12.42578125" style="453" customWidth="1"/>
    <col min="7446" max="7446" width="14.140625" style="453" customWidth="1"/>
    <col min="7447" max="7447" width="9.42578125" style="453" customWidth="1"/>
    <col min="7448" max="7448" width="12.140625" style="453" customWidth="1"/>
    <col min="7449" max="7449" width="14.140625" style="453" customWidth="1"/>
    <col min="7450" max="7680" width="9.140625" style="453"/>
    <col min="7681" max="7681" width="15" style="453" customWidth="1"/>
    <col min="7682" max="7682" width="17.140625" style="453" customWidth="1"/>
    <col min="7683" max="7683" width="7.5703125" style="453" customWidth="1"/>
    <col min="7684" max="7684" width="6.42578125" style="453" customWidth="1"/>
    <col min="7685" max="7685" width="11.5703125" style="453" customWidth="1"/>
    <col min="7686" max="7686" width="10.28515625" style="453" customWidth="1"/>
    <col min="7687" max="7687" width="8" style="453" customWidth="1"/>
    <col min="7688" max="7688" width="12.28515625" style="453" customWidth="1"/>
    <col min="7689" max="7689" width="12.42578125" style="453" customWidth="1"/>
    <col min="7690" max="7690" width="11.5703125" style="453" customWidth="1"/>
    <col min="7691" max="7691" width="12.42578125" style="453" customWidth="1"/>
    <col min="7692" max="7692" width="14.5703125" style="453" customWidth="1"/>
    <col min="7693" max="7693" width="8.42578125" style="453" customWidth="1"/>
    <col min="7694" max="7694" width="9.140625" style="453"/>
    <col min="7695" max="7695" width="12" style="453" customWidth="1"/>
    <col min="7696" max="7696" width="10.7109375" style="453" customWidth="1"/>
    <col min="7697" max="7697" width="7.7109375" style="453" customWidth="1"/>
    <col min="7698" max="7698" width="13.7109375" style="453" customWidth="1"/>
    <col min="7699" max="7699" width="12.28515625" style="453" customWidth="1"/>
    <col min="7700" max="7700" width="0" style="453" hidden="1" customWidth="1"/>
    <col min="7701" max="7701" width="12.42578125" style="453" customWidth="1"/>
    <col min="7702" max="7702" width="14.140625" style="453" customWidth="1"/>
    <col min="7703" max="7703" width="9.42578125" style="453" customWidth="1"/>
    <col min="7704" max="7704" width="12.140625" style="453" customWidth="1"/>
    <col min="7705" max="7705" width="14.140625" style="453" customWidth="1"/>
    <col min="7706" max="7936" width="9.140625" style="453"/>
    <col min="7937" max="7937" width="15" style="453" customWidth="1"/>
    <col min="7938" max="7938" width="17.140625" style="453" customWidth="1"/>
    <col min="7939" max="7939" width="7.5703125" style="453" customWidth="1"/>
    <col min="7940" max="7940" width="6.42578125" style="453" customWidth="1"/>
    <col min="7941" max="7941" width="11.5703125" style="453" customWidth="1"/>
    <col min="7942" max="7942" width="10.28515625" style="453" customWidth="1"/>
    <col min="7943" max="7943" width="8" style="453" customWidth="1"/>
    <col min="7944" max="7944" width="12.28515625" style="453" customWidth="1"/>
    <col min="7945" max="7945" width="12.42578125" style="453" customWidth="1"/>
    <col min="7946" max="7946" width="11.5703125" style="453" customWidth="1"/>
    <col min="7947" max="7947" width="12.42578125" style="453" customWidth="1"/>
    <col min="7948" max="7948" width="14.5703125" style="453" customWidth="1"/>
    <col min="7949" max="7949" width="8.42578125" style="453" customWidth="1"/>
    <col min="7950" max="7950" width="9.140625" style="453"/>
    <col min="7951" max="7951" width="12" style="453" customWidth="1"/>
    <col min="7952" max="7952" width="10.7109375" style="453" customWidth="1"/>
    <col min="7953" max="7953" width="7.7109375" style="453" customWidth="1"/>
    <col min="7954" max="7954" width="13.7109375" style="453" customWidth="1"/>
    <col min="7955" max="7955" width="12.28515625" style="453" customWidth="1"/>
    <col min="7956" max="7956" width="0" style="453" hidden="1" customWidth="1"/>
    <col min="7957" max="7957" width="12.42578125" style="453" customWidth="1"/>
    <col min="7958" max="7958" width="14.140625" style="453" customWidth="1"/>
    <col min="7959" max="7959" width="9.42578125" style="453" customWidth="1"/>
    <col min="7960" max="7960" width="12.140625" style="453" customWidth="1"/>
    <col min="7961" max="7961" width="14.140625" style="453" customWidth="1"/>
    <col min="7962" max="8192" width="9.140625" style="453"/>
    <col min="8193" max="8193" width="15" style="453" customWidth="1"/>
    <col min="8194" max="8194" width="17.140625" style="453" customWidth="1"/>
    <col min="8195" max="8195" width="7.5703125" style="453" customWidth="1"/>
    <col min="8196" max="8196" width="6.42578125" style="453" customWidth="1"/>
    <col min="8197" max="8197" width="11.5703125" style="453" customWidth="1"/>
    <col min="8198" max="8198" width="10.28515625" style="453" customWidth="1"/>
    <col min="8199" max="8199" width="8" style="453" customWidth="1"/>
    <col min="8200" max="8200" width="12.28515625" style="453" customWidth="1"/>
    <col min="8201" max="8201" width="12.42578125" style="453" customWidth="1"/>
    <col min="8202" max="8202" width="11.5703125" style="453" customWidth="1"/>
    <col min="8203" max="8203" width="12.42578125" style="453" customWidth="1"/>
    <col min="8204" max="8204" width="14.5703125" style="453" customWidth="1"/>
    <col min="8205" max="8205" width="8.42578125" style="453" customWidth="1"/>
    <col min="8206" max="8206" width="9.140625" style="453"/>
    <col min="8207" max="8207" width="12" style="453" customWidth="1"/>
    <col min="8208" max="8208" width="10.7109375" style="453" customWidth="1"/>
    <col min="8209" max="8209" width="7.7109375" style="453" customWidth="1"/>
    <col min="8210" max="8210" width="13.7109375" style="453" customWidth="1"/>
    <col min="8211" max="8211" width="12.28515625" style="453" customWidth="1"/>
    <col min="8212" max="8212" width="0" style="453" hidden="1" customWidth="1"/>
    <col min="8213" max="8213" width="12.42578125" style="453" customWidth="1"/>
    <col min="8214" max="8214" width="14.140625" style="453" customWidth="1"/>
    <col min="8215" max="8215" width="9.42578125" style="453" customWidth="1"/>
    <col min="8216" max="8216" width="12.140625" style="453" customWidth="1"/>
    <col min="8217" max="8217" width="14.140625" style="453" customWidth="1"/>
    <col min="8218" max="8448" width="9.140625" style="453"/>
    <col min="8449" max="8449" width="15" style="453" customWidth="1"/>
    <col min="8450" max="8450" width="17.140625" style="453" customWidth="1"/>
    <col min="8451" max="8451" width="7.5703125" style="453" customWidth="1"/>
    <col min="8452" max="8452" width="6.42578125" style="453" customWidth="1"/>
    <col min="8453" max="8453" width="11.5703125" style="453" customWidth="1"/>
    <col min="8454" max="8454" width="10.28515625" style="453" customWidth="1"/>
    <col min="8455" max="8455" width="8" style="453" customWidth="1"/>
    <col min="8456" max="8456" width="12.28515625" style="453" customWidth="1"/>
    <col min="8457" max="8457" width="12.42578125" style="453" customWidth="1"/>
    <col min="8458" max="8458" width="11.5703125" style="453" customWidth="1"/>
    <col min="8459" max="8459" width="12.42578125" style="453" customWidth="1"/>
    <col min="8460" max="8460" width="14.5703125" style="453" customWidth="1"/>
    <col min="8461" max="8461" width="8.42578125" style="453" customWidth="1"/>
    <col min="8462" max="8462" width="9.140625" style="453"/>
    <col min="8463" max="8463" width="12" style="453" customWidth="1"/>
    <col min="8464" max="8464" width="10.7109375" style="453" customWidth="1"/>
    <col min="8465" max="8465" width="7.7109375" style="453" customWidth="1"/>
    <col min="8466" max="8466" width="13.7109375" style="453" customWidth="1"/>
    <col min="8467" max="8467" width="12.28515625" style="453" customWidth="1"/>
    <col min="8468" max="8468" width="0" style="453" hidden="1" customWidth="1"/>
    <col min="8469" max="8469" width="12.42578125" style="453" customWidth="1"/>
    <col min="8470" max="8470" width="14.140625" style="453" customWidth="1"/>
    <col min="8471" max="8471" width="9.42578125" style="453" customWidth="1"/>
    <col min="8472" max="8472" width="12.140625" style="453" customWidth="1"/>
    <col min="8473" max="8473" width="14.140625" style="453" customWidth="1"/>
    <col min="8474" max="8704" width="9.140625" style="453"/>
    <col min="8705" max="8705" width="15" style="453" customWidth="1"/>
    <col min="8706" max="8706" width="17.140625" style="453" customWidth="1"/>
    <col min="8707" max="8707" width="7.5703125" style="453" customWidth="1"/>
    <col min="8708" max="8708" width="6.42578125" style="453" customWidth="1"/>
    <col min="8709" max="8709" width="11.5703125" style="453" customWidth="1"/>
    <col min="8710" max="8710" width="10.28515625" style="453" customWidth="1"/>
    <col min="8711" max="8711" width="8" style="453" customWidth="1"/>
    <col min="8712" max="8712" width="12.28515625" style="453" customWidth="1"/>
    <col min="8713" max="8713" width="12.42578125" style="453" customWidth="1"/>
    <col min="8714" max="8714" width="11.5703125" style="453" customWidth="1"/>
    <col min="8715" max="8715" width="12.42578125" style="453" customWidth="1"/>
    <col min="8716" max="8716" width="14.5703125" style="453" customWidth="1"/>
    <col min="8717" max="8717" width="8.42578125" style="453" customWidth="1"/>
    <col min="8718" max="8718" width="9.140625" style="453"/>
    <col min="8719" max="8719" width="12" style="453" customWidth="1"/>
    <col min="8720" max="8720" width="10.7109375" style="453" customWidth="1"/>
    <col min="8721" max="8721" width="7.7109375" style="453" customWidth="1"/>
    <col min="8722" max="8722" width="13.7109375" style="453" customWidth="1"/>
    <col min="8723" max="8723" width="12.28515625" style="453" customWidth="1"/>
    <col min="8724" max="8724" width="0" style="453" hidden="1" customWidth="1"/>
    <col min="8725" max="8725" width="12.42578125" style="453" customWidth="1"/>
    <col min="8726" max="8726" width="14.140625" style="453" customWidth="1"/>
    <col min="8727" max="8727" width="9.42578125" style="453" customWidth="1"/>
    <col min="8728" max="8728" width="12.140625" style="453" customWidth="1"/>
    <col min="8729" max="8729" width="14.140625" style="453" customWidth="1"/>
    <col min="8730" max="8960" width="9.140625" style="453"/>
    <col min="8961" max="8961" width="15" style="453" customWidth="1"/>
    <col min="8962" max="8962" width="17.140625" style="453" customWidth="1"/>
    <col min="8963" max="8963" width="7.5703125" style="453" customWidth="1"/>
    <col min="8964" max="8964" width="6.42578125" style="453" customWidth="1"/>
    <col min="8965" max="8965" width="11.5703125" style="453" customWidth="1"/>
    <col min="8966" max="8966" width="10.28515625" style="453" customWidth="1"/>
    <col min="8967" max="8967" width="8" style="453" customWidth="1"/>
    <col min="8968" max="8968" width="12.28515625" style="453" customWidth="1"/>
    <col min="8969" max="8969" width="12.42578125" style="453" customWidth="1"/>
    <col min="8970" max="8970" width="11.5703125" style="453" customWidth="1"/>
    <col min="8971" max="8971" width="12.42578125" style="453" customWidth="1"/>
    <col min="8972" max="8972" width="14.5703125" style="453" customWidth="1"/>
    <col min="8973" max="8973" width="8.42578125" style="453" customWidth="1"/>
    <col min="8974" max="8974" width="9.140625" style="453"/>
    <col min="8975" max="8975" width="12" style="453" customWidth="1"/>
    <col min="8976" max="8976" width="10.7109375" style="453" customWidth="1"/>
    <col min="8977" max="8977" width="7.7109375" style="453" customWidth="1"/>
    <col min="8978" max="8978" width="13.7109375" style="453" customWidth="1"/>
    <col min="8979" max="8979" width="12.28515625" style="453" customWidth="1"/>
    <col min="8980" max="8980" width="0" style="453" hidden="1" customWidth="1"/>
    <col min="8981" max="8981" width="12.42578125" style="453" customWidth="1"/>
    <col min="8982" max="8982" width="14.140625" style="453" customWidth="1"/>
    <col min="8983" max="8983" width="9.42578125" style="453" customWidth="1"/>
    <col min="8984" max="8984" width="12.140625" style="453" customWidth="1"/>
    <col min="8985" max="8985" width="14.140625" style="453" customWidth="1"/>
    <col min="8986" max="9216" width="9.140625" style="453"/>
    <col min="9217" max="9217" width="15" style="453" customWidth="1"/>
    <col min="9218" max="9218" width="17.140625" style="453" customWidth="1"/>
    <col min="9219" max="9219" width="7.5703125" style="453" customWidth="1"/>
    <col min="9220" max="9220" width="6.42578125" style="453" customWidth="1"/>
    <col min="9221" max="9221" width="11.5703125" style="453" customWidth="1"/>
    <col min="9222" max="9222" width="10.28515625" style="453" customWidth="1"/>
    <col min="9223" max="9223" width="8" style="453" customWidth="1"/>
    <col min="9224" max="9224" width="12.28515625" style="453" customWidth="1"/>
    <col min="9225" max="9225" width="12.42578125" style="453" customWidth="1"/>
    <col min="9226" max="9226" width="11.5703125" style="453" customWidth="1"/>
    <col min="9227" max="9227" width="12.42578125" style="453" customWidth="1"/>
    <col min="9228" max="9228" width="14.5703125" style="453" customWidth="1"/>
    <col min="9229" max="9229" width="8.42578125" style="453" customWidth="1"/>
    <col min="9230" max="9230" width="9.140625" style="453"/>
    <col min="9231" max="9231" width="12" style="453" customWidth="1"/>
    <col min="9232" max="9232" width="10.7109375" style="453" customWidth="1"/>
    <col min="9233" max="9233" width="7.7109375" style="453" customWidth="1"/>
    <col min="9234" max="9234" width="13.7109375" style="453" customWidth="1"/>
    <col min="9235" max="9235" width="12.28515625" style="453" customWidth="1"/>
    <col min="9236" max="9236" width="0" style="453" hidden="1" customWidth="1"/>
    <col min="9237" max="9237" width="12.42578125" style="453" customWidth="1"/>
    <col min="9238" max="9238" width="14.140625" style="453" customWidth="1"/>
    <col min="9239" max="9239" width="9.42578125" style="453" customWidth="1"/>
    <col min="9240" max="9240" width="12.140625" style="453" customWidth="1"/>
    <col min="9241" max="9241" width="14.140625" style="453" customWidth="1"/>
    <col min="9242" max="9472" width="9.140625" style="453"/>
    <col min="9473" max="9473" width="15" style="453" customWidth="1"/>
    <col min="9474" max="9474" width="17.140625" style="453" customWidth="1"/>
    <col min="9475" max="9475" width="7.5703125" style="453" customWidth="1"/>
    <col min="9476" max="9476" width="6.42578125" style="453" customWidth="1"/>
    <col min="9477" max="9477" width="11.5703125" style="453" customWidth="1"/>
    <col min="9478" max="9478" width="10.28515625" style="453" customWidth="1"/>
    <col min="9479" max="9479" width="8" style="453" customWidth="1"/>
    <col min="9480" max="9480" width="12.28515625" style="453" customWidth="1"/>
    <col min="9481" max="9481" width="12.42578125" style="453" customWidth="1"/>
    <col min="9482" max="9482" width="11.5703125" style="453" customWidth="1"/>
    <col min="9483" max="9483" width="12.42578125" style="453" customWidth="1"/>
    <col min="9484" max="9484" width="14.5703125" style="453" customWidth="1"/>
    <col min="9485" max="9485" width="8.42578125" style="453" customWidth="1"/>
    <col min="9486" max="9486" width="9.140625" style="453"/>
    <col min="9487" max="9487" width="12" style="453" customWidth="1"/>
    <col min="9488" max="9488" width="10.7109375" style="453" customWidth="1"/>
    <col min="9489" max="9489" width="7.7109375" style="453" customWidth="1"/>
    <col min="9490" max="9490" width="13.7109375" style="453" customWidth="1"/>
    <col min="9491" max="9491" width="12.28515625" style="453" customWidth="1"/>
    <col min="9492" max="9492" width="0" style="453" hidden="1" customWidth="1"/>
    <col min="9493" max="9493" width="12.42578125" style="453" customWidth="1"/>
    <col min="9494" max="9494" width="14.140625" style="453" customWidth="1"/>
    <col min="9495" max="9495" width="9.42578125" style="453" customWidth="1"/>
    <col min="9496" max="9496" width="12.140625" style="453" customWidth="1"/>
    <col min="9497" max="9497" width="14.140625" style="453" customWidth="1"/>
    <col min="9498" max="9728" width="9.140625" style="453"/>
    <col min="9729" max="9729" width="15" style="453" customWidth="1"/>
    <col min="9730" max="9730" width="17.140625" style="453" customWidth="1"/>
    <col min="9731" max="9731" width="7.5703125" style="453" customWidth="1"/>
    <col min="9732" max="9732" width="6.42578125" style="453" customWidth="1"/>
    <col min="9733" max="9733" width="11.5703125" style="453" customWidth="1"/>
    <col min="9734" max="9734" width="10.28515625" style="453" customWidth="1"/>
    <col min="9735" max="9735" width="8" style="453" customWidth="1"/>
    <col min="9736" max="9736" width="12.28515625" style="453" customWidth="1"/>
    <col min="9737" max="9737" width="12.42578125" style="453" customWidth="1"/>
    <col min="9738" max="9738" width="11.5703125" style="453" customWidth="1"/>
    <col min="9739" max="9739" width="12.42578125" style="453" customWidth="1"/>
    <col min="9740" max="9740" width="14.5703125" style="453" customWidth="1"/>
    <col min="9741" max="9741" width="8.42578125" style="453" customWidth="1"/>
    <col min="9742" max="9742" width="9.140625" style="453"/>
    <col min="9743" max="9743" width="12" style="453" customWidth="1"/>
    <col min="9744" max="9744" width="10.7109375" style="453" customWidth="1"/>
    <col min="9745" max="9745" width="7.7109375" style="453" customWidth="1"/>
    <col min="9746" max="9746" width="13.7109375" style="453" customWidth="1"/>
    <col min="9747" max="9747" width="12.28515625" style="453" customWidth="1"/>
    <col min="9748" max="9748" width="0" style="453" hidden="1" customWidth="1"/>
    <col min="9749" max="9749" width="12.42578125" style="453" customWidth="1"/>
    <col min="9750" max="9750" width="14.140625" style="453" customWidth="1"/>
    <col min="9751" max="9751" width="9.42578125" style="453" customWidth="1"/>
    <col min="9752" max="9752" width="12.140625" style="453" customWidth="1"/>
    <col min="9753" max="9753" width="14.140625" style="453" customWidth="1"/>
    <col min="9754" max="9984" width="9.140625" style="453"/>
    <col min="9985" max="9985" width="15" style="453" customWidth="1"/>
    <col min="9986" max="9986" width="17.140625" style="453" customWidth="1"/>
    <col min="9987" max="9987" width="7.5703125" style="453" customWidth="1"/>
    <col min="9988" max="9988" width="6.42578125" style="453" customWidth="1"/>
    <col min="9989" max="9989" width="11.5703125" style="453" customWidth="1"/>
    <col min="9990" max="9990" width="10.28515625" style="453" customWidth="1"/>
    <col min="9991" max="9991" width="8" style="453" customWidth="1"/>
    <col min="9992" max="9992" width="12.28515625" style="453" customWidth="1"/>
    <col min="9993" max="9993" width="12.42578125" style="453" customWidth="1"/>
    <col min="9994" max="9994" width="11.5703125" style="453" customWidth="1"/>
    <col min="9995" max="9995" width="12.42578125" style="453" customWidth="1"/>
    <col min="9996" max="9996" width="14.5703125" style="453" customWidth="1"/>
    <col min="9997" max="9997" width="8.42578125" style="453" customWidth="1"/>
    <col min="9998" max="9998" width="9.140625" style="453"/>
    <col min="9999" max="9999" width="12" style="453" customWidth="1"/>
    <col min="10000" max="10000" width="10.7109375" style="453" customWidth="1"/>
    <col min="10001" max="10001" width="7.7109375" style="453" customWidth="1"/>
    <col min="10002" max="10002" width="13.7109375" style="453" customWidth="1"/>
    <col min="10003" max="10003" width="12.28515625" style="453" customWidth="1"/>
    <col min="10004" max="10004" width="0" style="453" hidden="1" customWidth="1"/>
    <col min="10005" max="10005" width="12.42578125" style="453" customWidth="1"/>
    <col min="10006" max="10006" width="14.140625" style="453" customWidth="1"/>
    <col min="10007" max="10007" width="9.42578125" style="453" customWidth="1"/>
    <col min="10008" max="10008" width="12.140625" style="453" customWidth="1"/>
    <col min="10009" max="10009" width="14.140625" style="453" customWidth="1"/>
    <col min="10010" max="10240" width="9.140625" style="453"/>
    <col min="10241" max="10241" width="15" style="453" customWidth="1"/>
    <col min="10242" max="10242" width="17.140625" style="453" customWidth="1"/>
    <col min="10243" max="10243" width="7.5703125" style="453" customWidth="1"/>
    <col min="10244" max="10244" width="6.42578125" style="453" customWidth="1"/>
    <col min="10245" max="10245" width="11.5703125" style="453" customWidth="1"/>
    <col min="10246" max="10246" width="10.28515625" style="453" customWidth="1"/>
    <col min="10247" max="10247" width="8" style="453" customWidth="1"/>
    <col min="10248" max="10248" width="12.28515625" style="453" customWidth="1"/>
    <col min="10249" max="10249" width="12.42578125" style="453" customWidth="1"/>
    <col min="10250" max="10250" width="11.5703125" style="453" customWidth="1"/>
    <col min="10251" max="10251" width="12.42578125" style="453" customWidth="1"/>
    <col min="10252" max="10252" width="14.5703125" style="453" customWidth="1"/>
    <col min="10253" max="10253" width="8.42578125" style="453" customWidth="1"/>
    <col min="10254" max="10254" width="9.140625" style="453"/>
    <col min="10255" max="10255" width="12" style="453" customWidth="1"/>
    <col min="10256" max="10256" width="10.7109375" style="453" customWidth="1"/>
    <col min="10257" max="10257" width="7.7109375" style="453" customWidth="1"/>
    <col min="10258" max="10258" width="13.7109375" style="453" customWidth="1"/>
    <col min="10259" max="10259" width="12.28515625" style="453" customWidth="1"/>
    <col min="10260" max="10260" width="0" style="453" hidden="1" customWidth="1"/>
    <col min="10261" max="10261" width="12.42578125" style="453" customWidth="1"/>
    <col min="10262" max="10262" width="14.140625" style="453" customWidth="1"/>
    <col min="10263" max="10263" width="9.42578125" style="453" customWidth="1"/>
    <col min="10264" max="10264" width="12.140625" style="453" customWidth="1"/>
    <col min="10265" max="10265" width="14.140625" style="453" customWidth="1"/>
    <col min="10266" max="10496" width="9.140625" style="453"/>
    <col min="10497" max="10497" width="15" style="453" customWidth="1"/>
    <col min="10498" max="10498" width="17.140625" style="453" customWidth="1"/>
    <col min="10499" max="10499" width="7.5703125" style="453" customWidth="1"/>
    <col min="10500" max="10500" width="6.42578125" style="453" customWidth="1"/>
    <col min="10501" max="10501" width="11.5703125" style="453" customWidth="1"/>
    <col min="10502" max="10502" width="10.28515625" style="453" customWidth="1"/>
    <col min="10503" max="10503" width="8" style="453" customWidth="1"/>
    <col min="10504" max="10504" width="12.28515625" style="453" customWidth="1"/>
    <col min="10505" max="10505" width="12.42578125" style="453" customWidth="1"/>
    <col min="10506" max="10506" width="11.5703125" style="453" customWidth="1"/>
    <col min="10507" max="10507" width="12.42578125" style="453" customWidth="1"/>
    <col min="10508" max="10508" width="14.5703125" style="453" customWidth="1"/>
    <col min="10509" max="10509" width="8.42578125" style="453" customWidth="1"/>
    <col min="10510" max="10510" width="9.140625" style="453"/>
    <col min="10511" max="10511" width="12" style="453" customWidth="1"/>
    <col min="10512" max="10512" width="10.7109375" style="453" customWidth="1"/>
    <col min="10513" max="10513" width="7.7109375" style="453" customWidth="1"/>
    <col min="10514" max="10514" width="13.7109375" style="453" customWidth="1"/>
    <col min="10515" max="10515" width="12.28515625" style="453" customWidth="1"/>
    <col min="10516" max="10516" width="0" style="453" hidden="1" customWidth="1"/>
    <col min="10517" max="10517" width="12.42578125" style="453" customWidth="1"/>
    <col min="10518" max="10518" width="14.140625" style="453" customWidth="1"/>
    <col min="10519" max="10519" width="9.42578125" style="453" customWidth="1"/>
    <col min="10520" max="10520" width="12.140625" style="453" customWidth="1"/>
    <col min="10521" max="10521" width="14.140625" style="453" customWidth="1"/>
    <col min="10522" max="10752" width="9.140625" style="453"/>
    <col min="10753" max="10753" width="15" style="453" customWidth="1"/>
    <col min="10754" max="10754" width="17.140625" style="453" customWidth="1"/>
    <col min="10755" max="10755" width="7.5703125" style="453" customWidth="1"/>
    <col min="10756" max="10756" width="6.42578125" style="453" customWidth="1"/>
    <col min="10757" max="10757" width="11.5703125" style="453" customWidth="1"/>
    <col min="10758" max="10758" width="10.28515625" style="453" customWidth="1"/>
    <col min="10759" max="10759" width="8" style="453" customWidth="1"/>
    <col min="10760" max="10760" width="12.28515625" style="453" customWidth="1"/>
    <col min="10761" max="10761" width="12.42578125" style="453" customWidth="1"/>
    <col min="10762" max="10762" width="11.5703125" style="453" customWidth="1"/>
    <col min="10763" max="10763" width="12.42578125" style="453" customWidth="1"/>
    <col min="10764" max="10764" width="14.5703125" style="453" customWidth="1"/>
    <col min="10765" max="10765" width="8.42578125" style="453" customWidth="1"/>
    <col min="10766" max="10766" width="9.140625" style="453"/>
    <col min="10767" max="10767" width="12" style="453" customWidth="1"/>
    <col min="10768" max="10768" width="10.7109375" style="453" customWidth="1"/>
    <col min="10769" max="10769" width="7.7109375" style="453" customWidth="1"/>
    <col min="10770" max="10770" width="13.7109375" style="453" customWidth="1"/>
    <col min="10771" max="10771" width="12.28515625" style="453" customWidth="1"/>
    <col min="10772" max="10772" width="0" style="453" hidden="1" customWidth="1"/>
    <col min="10773" max="10773" width="12.42578125" style="453" customWidth="1"/>
    <col min="10774" max="10774" width="14.140625" style="453" customWidth="1"/>
    <col min="10775" max="10775" width="9.42578125" style="453" customWidth="1"/>
    <col min="10776" max="10776" width="12.140625" style="453" customWidth="1"/>
    <col min="10777" max="10777" width="14.140625" style="453" customWidth="1"/>
    <col min="10778" max="11008" width="9.140625" style="453"/>
    <col min="11009" max="11009" width="15" style="453" customWidth="1"/>
    <col min="11010" max="11010" width="17.140625" style="453" customWidth="1"/>
    <col min="11011" max="11011" width="7.5703125" style="453" customWidth="1"/>
    <col min="11012" max="11012" width="6.42578125" style="453" customWidth="1"/>
    <col min="11013" max="11013" width="11.5703125" style="453" customWidth="1"/>
    <col min="11014" max="11014" width="10.28515625" style="453" customWidth="1"/>
    <col min="11015" max="11015" width="8" style="453" customWidth="1"/>
    <col min="11016" max="11016" width="12.28515625" style="453" customWidth="1"/>
    <col min="11017" max="11017" width="12.42578125" style="453" customWidth="1"/>
    <col min="11018" max="11018" width="11.5703125" style="453" customWidth="1"/>
    <col min="11019" max="11019" width="12.42578125" style="453" customWidth="1"/>
    <col min="11020" max="11020" width="14.5703125" style="453" customWidth="1"/>
    <col min="11021" max="11021" width="8.42578125" style="453" customWidth="1"/>
    <col min="11022" max="11022" width="9.140625" style="453"/>
    <col min="11023" max="11023" width="12" style="453" customWidth="1"/>
    <col min="11024" max="11024" width="10.7109375" style="453" customWidth="1"/>
    <col min="11025" max="11025" width="7.7109375" style="453" customWidth="1"/>
    <col min="11026" max="11026" width="13.7109375" style="453" customWidth="1"/>
    <col min="11027" max="11027" width="12.28515625" style="453" customWidth="1"/>
    <col min="11028" max="11028" width="0" style="453" hidden="1" customWidth="1"/>
    <col min="11029" max="11029" width="12.42578125" style="453" customWidth="1"/>
    <col min="11030" max="11030" width="14.140625" style="453" customWidth="1"/>
    <col min="11031" max="11031" width="9.42578125" style="453" customWidth="1"/>
    <col min="11032" max="11032" width="12.140625" style="453" customWidth="1"/>
    <col min="11033" max="11033" width="14.140625" style="453" customWidth="1"/>
    <col min="11034" max="11264" width="9.140625" style="453"/>
    <col min="11265" max="11265" width="15" style="453" customWidth="1"/>
    <col min="11266" max="11266" width="17.140625" style="453" customWidth="1"/>
    <col min="11267" max="11267" width="7.5703125" style="453" customWidth="1"/>
    <col min="11268" max="11268" width="6.42578125" style="453" customWidth="1"/>
    <col min="11269" max="11269" width="11.5703125" style="453" customWidth="1"/>
    <col min="11270" max="11270" width="10.28515625" style="453" customWidth="1"/>
    <col min="11271" max="11271" width="8" style="453" customWidth="1"/>
    <col min="11272" max="11272" width="12.28515625" style="453" customWidth="1"/>
    <col min="11273" max="11273" width="12.42578125" style="453" customWidth="1"/>
    <col min="11274" max="11274" width="11.5703125" style="453" customWidth="1"/>
    <col min="11275" max="11275" width="12.42578125" style="453" customWidth="1"/>
    <col min="11276" max="11276" width="14.5703125" style="453" customWidth="1"/>
    <col min="11277" max="11277" width="8.42578125" style="453" customWidth="1"/>
    <col min="11278" max="11278" width="9.140625" style="453"/>
    <col min="11279" max="11279" width="12" style="453" customWidth="1"/>
    <col min="11280" max="11280" width="10.7109375" style="453" customWidth="1"/>
    <col min="11281" max="11281" width="7.7109375" style="453" customWidth="1"/>
    <col min="11282" max="11282" width="13.7109375" style="453" customWidth="1"/>
    <col min="11283" max="11283" width="12.28515625" style="453" customWidth="1"/>
    <col min="11284" max="11284" width="0" style="453" hidden="1" customWidth="1"/>
    <col min="11285" max="11285" width="12.42578125" style="453" customWidth="1"/>
    <col min="11286" max="11286" width="14.140625" style="453" customWidth="1"/>
    <col min="11287" max="11287" width="9.42578125" style="453" customWidth="1"/>
    <col min="11288" max="11288" width="12.140625" style="453" customWidth="1"/>
    <col min="11289" max="11289" width="14.140625" style="453" customWidth="1"/>
    <col min="11290" max="11520" width="9.140625" style="453"/>
    <col min="11521" max="11521" width="15" style="453" customWidth="1"/>
    <col min="11522" max="11522" width="17.140625" style="453" customWidth="1"/>
    <col min="11523" max="11523" width="7.5703125" style="453" customWidth="1"/>
    <col min="11524" max="11524" width="6.42578125" style="453" customWidth="1"/>
    <col min="11525" max="11525" width="11.5703125" style="453" customWidth="1"/>
    <col min="11526" max="11526" width="10.28515625" style="453" customWidth="1"/>
    <col min="11527" max="11527" width="8" style="453" customWidth="1"/>
    <col min="11528" max="11528" width="12.28515625" style="453" customWidth="1"/>
    <col min="11529" max="11529" width="12.42578125" style="453" customWidth="1"/>
    <col min="11530" max="11530" width="11.5703125" style="453" customWidth="1"/>
    <col min="11531" max="11531" width="12.42578125" style="453" customWidth="1"/>
    <col min="11532" max="11532" width="14.5703125" style="453" customWidth="1"/>
    <col min="11533" max="11533" width="8.42578125" style="453" customWidth="1"/>
    <col min="11534" max="11534" width="9.140625" style="453"/>
    <col min="11535" max="11535" width="12" style="453" customWidth="1"/>
    <col min="11536" max="11536" width="10.7109375" style="453" customWidth="1"/>
    <col min="11537" max="11537" width="7.7109375" style="453" customWidth="1"/>
    <col min="11538" max="11538" width="13.7109375" style="453" customWidth="1"/>
    <col min="11539" max="11539" width="12.28515625" style="453" customWidth="1"/>
    <col min="11540" max="11540" width="0" style="453" hidden="1" customWidth="1"/>
    <col min="11541" max="11541" width="12.42578125" style="453" customWidth="1"/>
    <col min="11542" max="11542" width="14.140625" style="453" customWidth="1"/>
    <col min="11543" max="11543" width="9.42578125" style="453" customWidth="1"/>
    <col min="11544" max="11544" width="12.140625" style="453" customWidth="1"/>
    <col min="11545" max="11545" width="14.140625" style="453" customWidth="1"/>
    <col min="11546" max="11776" width="9.140625" style="453"/>
    <col min="11777" max="11777" width="15" style="453" customWidth="1"/>
    <col min="11778" max="11778" width="17.140625" style="453" customWidth="1"/>
    <col min="11779" max="11779" width="7.5703125" style="453" customWidth="1"/>
    <col min="11780" max="11780" width="6.42578125" style="453" customWidth="1"/>
    <col min="11781" max="11781" width="11.5703125" style="453" customWidth="1"/>
    <col min="11782" max="11782" width="10.28515625" style="453" customWidth="1"/>
    <col min="11783" max="11783" width="8" style="453" customWidth="1"/>
    <col min="11784" max="11784" width="12.28515625" style="453" customWidth="1"/>
    <col min="11785" max="11785" width="12.42578125" style="453" customWidth="1"/>
    <col min="11786" max="11786" width="11.5703125" style="453" customWidth="1"/>
    <col min="11787" max="11787" width="12.42578125" style="453" customWidth="1"/>
    <col min="11788" max="11788" width="14.5703125" style="453" customWidth="1"/>
    <col min="11789" max="11789" width="8.42578125" style="453" customWidth="1"/>
    <col min="11790" max="11790" width="9.140625" style="453"/>
    <col min="11791" max="11791" width="12" style="453" customWidth="1"/>
    <col min="11792" max="11792" width="10.7109375" style="453" customWidth="1"/>
    <col min="11793" max="11793" width="7.7109375" style="453" customWidth="1"/>
    <col min="11794" max="11794" width="13.7109375" style="453" customWidth="1"/>
    <col min="11795" max="11795" width="12.28515625" style="453" customWidth="1"/>
    <col min="11796" max="11796" width="0" style="453" hidden="1" customWidth="1"/>
    <col min="11797" max="11797" width="12.42578125" style="453" customWidth="1"/>
    <col min="11798" max="11798" width="14.140625" style="453" customWidth="1"/>
    <col min="11799" max="11799" width="9.42578125" style="453" customWidth="1"/>
    <col min="11800" max="11800" width="12.140625" style="453" customWidth="1"/>
    <col min="11801" max="11801" width="14.140625" style="453" customWidth="1"/>
    <col min="11802" max="12032" width="9.140625" style="453"/>
    <col min="12033" max="12033" width="15" style="453" customWidth="1"/>
    <col min="12034" max="12034" width="17.140625" style="453" customWidth="1"/>
    <col min="12035" max="12035" width="7.5703125" style="453" customWidth="1"/>
    <col min="12036" max="12036" width="6.42578125" style="453" customWidth="1"/>
    <col min="12037" max="12037" width="11.5703125" style="453" customWidth="1"/>
    <col min="12038" max="12038" width="10.28515625" style="453" customWidth="1"/>
    <col min="12039" max="12039" width="8" style="453" customWidth="1"/>
    <col min="12040" max="12040" width="12.28515625" style="453" customWidth="1"/>
    <col min="12041" max="12041" width="12.42578125" style="453" customWidth="1"/>
    <col min="12042" max="12042" width="11.5703125" style="453" customWidth="1"/>
    <col min="12043" max="12043" width="12.42578125" style="453" customWidth="1"/>
    <col min="12044" max="12044" width="14.5703125" style="453" customWidth="1"/>
    <col min="12045" max="12045" width="8.42578125" style="453" customWidth="1"/>
    <col min="12046" max="12046" width="9.140625" style="453"/>
    <col min="12047" max="12047" width="12" style="453" customWidth="1"/>
    <col min="12048" max="12048" width="10.7109375" style="453" customWidth="1"/>
    <col min="12049" max="12049" width="7.7109375" style="453" customWidth="1"/>
    <col min="12050" max="12050" width="13.7109375" style="453" customWidth="1"/>
    <col min="12051" max="12051" width="12.28515625" style="453" customWidth="1"/>
    <col min="12052" max="12052" width="0" style="453" hidden="1" customWidth="1"/>
    <col min="12053" max="12053" width="12.42578125" style="453" customWidth="1"/>
    <col min="12054" max="12054" width="14.140625" style="453" customWidth="1"/>
    <col min="12055" max="12055" width="9.42578125" style="453" customWidth="1"/>
    <col min="12056" max="12056" width="12.140625" style="453" customWidth="1"/>
    <col min="12057" max="12057" width="14.140625" style="453" customWidth="1"/>
    <col min="12058" max="12288" width="9.140625" style="453"/>
    <col min="12289" max="12289" width="15" style="453" customWidth="1"/>
    <col min="12290" max="12290" width="17.140625" style="453" customWidth="1"/>
    <col min="12291" max="12291" width="7.5703125" style="453" customWidth="1"/>
    <col min="12292" max="12292" width="6.42578125" style="453" customWidth="1"/>
    <col min="12293" max="12293" width="11.5703125" style="453" customWidth="1"/>
    <col min="12294" max="12294" width="10.28515625" style="453" customWidth="1"/>
    <col min="12295" max="12295" width="8" style="453" customWidth="1"/>
    <col min="12296" max="12296" width="12.28515625" style="453" customWidth="1"/>
    <col min="12297" max="12297" width="12.42578125" style="453" customWidth="1"/>
    <col min="12298" max="12298" width="11.5703125" style="453" customWidth="1"/>
    <col min="12299" max="12299" width="12.42578125" style="453" customWidth="1"/>
    <col min="12300" max="12300" width="14.5703125" style="453" customWidth="1"/>
    <col min="12301" max="12301" width="8.42578125" style="453" customWidth="1"/>
    <col min="12302" max="12302" width="9.140625" style="453"/>
    <col min="12303" max="12303" width="12" style="453" customWidth="1"/>
    <col min="12304" max="12304" width="10.7109375" style="453" customWidth="1"/>
    <col min="12305" max="12305" width="7.7109375" style="453" customWidth="1"/>
    <col min="12306" max="12306" width="13.7109375" style="453" customWidth="1"/>
    <col min="12307" max="12307" width="12.28515625" style="453" customWidth="1"/>
    <col min="12308" max="12308" width="0" style="453" hidden="1" customWidth="1"/>
    <col min="12309" max="12309" width="12.42578125" style="453" customWidth="1"/>
    <col min="12310" max="12310" width="14.140625" style="453" customWidth="1"/>
    <col min="12311" max="12311" width="9.42578125" style="453" customWidth="1"/>
    <col min="12312" max="12312" width="12.140625" style="453" customWidth="1"/>
    <col min="12313" max="12313" width="14.140625" style="453" customWidth="1"/>
    <col min="12314" max="12544" width="9.140625" style="453"/>
    <col min="12545" max="12545" width="15" style="453" customWidth="1"/>
    <col min="12546" max="12546" width="17.140625" style="453" customWidth="1"/>
    <col min="12547" max="12547" width="7.5703125" style="453" customWidth="1"/>
    <col min="12548" max="12548" width="6.42578125" style="453" customWidth="1"/>
    <col min="12549" max="12549" width="11.5703125" style="453" customWidth="1"/>
    <col min="12550" max="12550" width="10.28515625" style="453" customWidth="1"/>
    <col min="12551" max="12551" width="8" style="453" customWidth="1"/>
    <col min="12552" max="12552" width="12.28515625" style="453" customWidth="1"/>
    <col min="12553" max="12553" width="12.42578125" style="453" customWidth="1"/>
    <col min="12554" max="12554" width="11.5703125" style="453" customWidth="1"/>
    <col min="12555" max="12555" width="12.42578125" style="453" customWidth="1"/>
    <col min="12556" max="12556" width="14.5703125" style="453" customWidth="1"/>
    <col min="12557" max="12557" width="8.42578125" style="453" customWidth="1"/>
    <col min="12558" max="12558" width="9.140625" style="453"/>
    <col min="12559" max="12559" width="12" style="453" customWidth="1"/>
    <col min="12560" max="12560" width="10.7109375" style="453" customWidth="1"/>
    <col min="12561" max="12561" width="7.7109375" style="453" customWidth="1"/>
    <col min="12562" max="12562" width="13.7109375" style="453" customWidth="1"/>
    <col min="12563" max="12563" width="12.28515625" style="453" customWidth="1"/>
    <col min="12564" max="12564" width="0" style="453" hidden="1" customWidth="1"/>
    <col min="12565" max="12565" width="12.42578125" style="453" customWidth="1"/>
    <col min="12566" max="12566" width="14.140625" style="453" customWidth="1"/>
    <col min="12567" max="12567" width="9.42578125" style="453" customWidth="1"/>
    <col min="12568" max="12568" width="12.140625" style="453" customWidth="1"/>
    <col min="12569" max="12569" width="14.140625" style="453" customWidth="1"/>
    <col min="12570" max="12800" width="9.140625" style="453"/>
    <col min="12801" max="12801" width="15" style="453" customWidth="1"/>
    <col min="12802" max="12802" width="17.140625" style="453" customWidth="1"/>
    <col min="12803" max="12803" width="7.5703125" style="453" customWidth="1"/>
    <col min="12804" max="12804" width="6.42578125" style="453" customWidth="1"/>
    <col min="12805" max="12805" width="11.5703125" style="453" customWidth="1"/>
    <col min="12806" max="12806" width="10.28515625" style="453" customWidth="1"/>
    <col min="12807" max="12807" width="8" style="453" customWidth="1"/>
    <col min="12808" max="12808" width="12.28515625" style="453" customWidth="1"/>
    <col min="12809" max="12809" width="12.42578125" style="453" customWidth="1"/>
    <col min="12810" max="12810" width="11.5703125" style="453" customWidth="1"/>
    <col min="12811" max="12811" width="12.42578125" style="453" customWidth="1"/>
    <col min="12812" max="12812" width="14.5703125" style="453" customWidth="1"/>
    <col min="12813" max="12813" width="8.42578125" style="453" customWidth="1"/>
    <col min="12814" max="12814" width="9.140625" style="453"/>
    <col min="12815" max="12815" width="12" style="453" customWidth="1"/>
    <col min="12816" max="12816" width="10.7109375" style="453" customWidth="1"/>
    <col min="12817" max="12817" width="7.7109375" style="453" customWidth="1"/>
    <col min="12818" max="12818" width="13.7109375" style="453" customWidth="1"/>
    <col min="12819" max="12819" width="12.28515625" style="453" customWidth="1"/>
    <col min="12820" max="12820" width="0" style="453" hidden="1" customWidth="1"/>
    <col min="12821" max="12821" width="12.42578125" style="453" customWidth="1"/>
    <col min="12822" max="12822" width="14.140625" style="453" customWidth="1"/>
    <col min="12823" max="12823" width="9.42578125" style="453" customWidth="1"/>
    <col min="12824" max="12824" width="12.140625" style="453" customWidth="1"/>
    <col min="12825" max="12825" width="14.140625" style="453" customWidth="1"/>
    <col min="12826" max="13056" width="9.140625" style="453"/>
    <col min="13057" max="13057" width="15" style="453" customWidth="1"/>
    <col min="13058" max="13058" width="17.140625" style="453" customWidth="1"/>
    <col min="13059" max="13059" width="7.5703125" style="453" customWidth="1"/>
    <col min="13060" max="13060" width="6.42578125" style="453" customWidth="1"/>
    <col min="13061" max="13061" width="11.5703125" style="453" customWidth="1"/>
    <col min="13062" max="13062" width="10.28515625" style="453" customWidth="1"/>
    <col min="13063" max="13063" width="8" style="453" customWidth="1"/>
    <col min="13064" max="13064" width="12.28515625" style="453" customWidth="1"/>
    <col min="13065" max="13065" width="12.42578125" style="453" customWidth="1"/>
    <col min="13066" max="13066" width="11.5703125" style="453" customWidth="1"/>
    <col min="13067" max="13067" width="12.42578125" style="453" customWidth="1"/>
    <col min="13068" max="13068" width="14.5703125" style="453" customWidth="1"/>
    <col min="13069" max="13069" width="8.42578125" style="453" customWidth="1"/>
    <col min="13070" max="13070" width="9.140625" style="453"/>
    <col min="13071" max="13071" width="12" style="453" customWidth="1"/>
    <col min="13072" max="13072" width="10.7109375" style="453" customWidth="1"/>
    <col min="13073" max="13073" width="7.7109375" style="453" customWidth="1"/>
    <col min="13074" max="13074" width="13.7109375" style="453" customWidth="1"/>
    <col min="13075" max="13075" width="12.28515625" style="453" customWidth="1"/>
    <col min="13076" max="13076" width="0" style="453" hidden="1" customWidth="1"/>
    <col min="13077" max="13077" width="12.42578125" style="453" customWidth="1"/>
    <col min="13078" max="13078" width="14.140625" style="453" customWidth="1"/>
    <col min="13079" max="13079" width="9.42578125" style="453" customWidth="1"/>
    <col min="13080" max="13080" width="12.140625" style="453" customWidth="1"/>
    <col min="13081" max="13081" width="14.140625" style="453" customWidth="1"/>
    <col min="13082" max="13312" width="9.140625" style="453"/>
    <col min="13313" max="13313" width="15" style="453" customWidth="1"/>
    <col min="13314" max="13314" width="17.140625" style="453" customWidth="1"/>
    <col min="13315" max="13315" width="7.5703125" style="453" customWidth="1"/>
    <col min="13316" max="13316" width="6.42578125" style="453" customWidth="1"/>
    <col min="13317" max="13317" width="11.5703125" style="453" customWidth="1"/>
    <col min="13318" max="13318" width="10.28515625" style="453" customWidth="1"/>
    <col min="13319" max="13319" width="8" style="453" customWidth="1"/>
    <col min="13320" max="13320" width="12.28515625" style="453" customWidth="1"/>
    <col min="13321" max="13321" width="12.42578125" style="453" customWidth="1"/>
    <col min="13322" max="13322" width="11.5703125" style="453" customWidth="1"/>
    <col min="13323" max="13323" width="12.42578125" style="453" customWidth="1"/>
    <col min="13324" max="13324" width="14.5703125" style="453" customWidth="1"/>
    <col min="13325" max="13325" width="8.42578125" style="453" customWidth="1"/>
    <col min="13326" max="13326" width="9.140625" style="453"/>
    <col min="13327" max="13327" width="12" style="453" customWidth="1"/>
    <col min="13328" max="13328" width="10.7109375" style="453" customWidth="1"/>
    <col min="13329" max="13329" width="7.7109375" style="453" customWidth="1"/>
    <col min="13330" max="13330" width="13.7109375" style="453" customWidth="1"/>
    <col min="13331" max="13331" width="12.28515625" style="453" customWidth="1"/>
    <col min="13332" max="13332" width="0" style="453" hidden="1" customWidth="1"/>
    <col min="13333" max="13333" width="12.42578125" style="453" customWidth="1"/>
    <col min="13334" max="13334" width="14.140625" style="453" customWidth="1"/>
    <col min="13335" max="13335" width="9.42578125" style="453" customWidth="1"/>
    <col min="13336" max="13336" width="12.140625" style="453" customWidth="1"/>
    <col min="13337" max="13337" width="14.140625" style="453" customWidth="1"/>
    <col min="13338" max="13568" width="9.140625" style="453"/>
    <col min="13569" max="13569" width="15" style="453" customWidth="1"/>
    <col min="13570" max="13570" width="17.140625" style="453" customWidth="1"/>
    <col min="13571" max="13571" width="7.5703125" style="453" customWidth="1"/>
    <col min="13572" max="13572" width="6.42578125" style="453" customWidth="1"/>
    <col min="13573" max="13573" width="11.5703125" style="453" customWidth="1"/>
    <col min="13574" max="13574" width="10.28515625" style="453" customWidth="1"/>
    <col min="13575" max="13575" width="8" style="453" customWidth="1"/>
    <col min="13576" max="13576" width="12.28515625" style="453" customWidth="1"/>
    <col min="13577" max="13577" width="12.42578125" style="453" customWidth="1"/>
    <col min="13578" max="13578" width="11.5703125" style="453" customWidth="1"/>
    <col min="13579" max="13579" width="12.42578125" style="453" customWidth="1"/>
    <col min="13580" max="13580" width="14.5703125" style="453" customWidth="1"/>
    <col min="13581" max="13581" width="8.42578125" style="453" customWidth="1"/>
    <col min="13582" max="13582" width="9.140625" style="453"/>
    <col min="13583" max="13583" width="12" style="453" customWidth="1"/>
    <col min="13584" max="13584" width="10.7109375" style="453" customWidth="1"/>
    <col min="13585" max="13585" width="7.7109375" style="453" customWidth="1"/>
    <col min="13586" max="13586" width="13.7109375" style="453" customWidth="1"/>
    <col min="13587" max="13587" width="12.28515625" style="453" customWidth="1"/>
    <col min="13588" max="13588" width="0" style="453" hidden="1" customWidth="1"/>
    <col min="13589" max="13589" width="12.42578125" style="453" customWidth="1"/>
    <col min="13590" max="13590" width="14.140625" style="453" customWidth="1"/>
    <col min="13591" max="13591" width="9.42578125" style="453" customWidth="1"/>
    <col min="13592" max="13592" width="12.140625" style="453" customWidth="1"/>
    <col min="13593" max="13593" width="14.140625" style="453" customWidth="1"/>
    <col min="13594" max="13824" width="9.140625" style="453"/>
    <col min="13825" max="13825" width="15" style="453" customWidth="1"/>
    <col min="13826" max="13826" width="17.140625" style="453" customWidth="1"/>
    <col min="13827" max="13827" width="7.5703125" style="453" customWidth="1"/>
    <col min="13828" max="13828" width="6.42578125" style="453" customWidth="1"/>
    <col min="13829" max="13829" width="11.5703125" style="453" customWidth="1"/>
    <col min="13830" max="13830" width="10.28515625" style="453" customWidth="1"/>
    <col min="13831" max="13831" width="8" style="453" customWidth="1"/>
    <col min="13832" max="13832" width="12.28515625" style="453" customWidth="1"/>
    <col min="13833" max="13833" width="12.42578125" style="453" customWidth="1"/>
    <col min="13834" max="13834" width="11.5703125" style="453" customWidth="1"/>
    <col min="13835" max="13835" width="12.42578125" style="453" customWidth="1"/>
    <col min="13836" max="13836" width="14.5703125" style="453" customWidth="1"/>
    <col min="13837" max="13837" width="8.42578125" style="453" customWidth="1"/>
    <col min="13838" max="13838" width="9.140625" style="453"/>
    <col min="13839" max="13839" width="12" style="453" customWidth="1"/>
    <col min="13840" max="13840" width="10.7109375" style="453" customWidth="1"/>
    <col min="13841" max="13841" width="7.7109375" style="453" customWidth="1"/>
    <col min="13842" max="13842" width="13.7109375" style="453" customWidth="1"/>
    <col min="13843" max="13843" width="12.28515625" style="453" customWidth="1"/>
    <col min="13844" max="13844" width="0" style="453" hidden="1" customWidth="1"/>
    <col min="13845" max="13845" width="12.42578125" style="453" customWidth="1"/>
    <col min="13846" max="13846" width="14.140625" style="453" customWidth="1"/>
    <col min="13847" max="13847" width="9.42578125" style="453" customWidth="1"/>
    <col min="13848" max="13848" width="12.140625" style="453" customWidth="1"/>
    <col min="13849" max="13849" width="14.140625" style="453" customWidth="1"/>
    <col min="13850" max="14080" width="9.140625" style="453"/>
    <col min="14081" max="14081" width="15" style="453" customWidth="1"/>
    <col min="14082" max="14082" width="17.140625" style="453" customWidth="1"/>
    <col min="14083" max="14083" width="7.5703125" style="453" customWidth="1"/>
    <col min="14084" max="14084" width="6.42578125" style="453" customWidth="1"/>
    <col min="14085" max="14085" width="11.5703125" style="453" customWidth="1"/>
    <col min="14086" max="14086" width="10.28515625" style="453" customWidth="1"/>
    <col min="14087" max="14087" width="8" style="453" customWidth="1"/>
    <col min="14088" max="14088" width="12.28515625" style="453" customWidth="1"/>
    <col min="14089" max="14089" width="12.42578125" style="453" customWidth="1"/>
    <col min="14090" max="14090" width="11.5703125" style="453" customWidth="1"/>
    <col min="14091" max="14091" width="12.42578125" style="453" customWidth="1"/>
    <col min="14092" max="14092" width="14.5703125" style="453" customWidth="1"/>
    <col min="14093" max="14093" width="8.42578125" style="453" customWidth="1"/>
    <col min="14094" max="14094" width="9.140625" style="453"/>
    <col min="14095" max="14095" width="12" style="453" customWidth="1"/>
    <col min="14096" max="14096" width="10.7109375" style="453" customWidth="1"/>
    <col min="14097" max="14097" width="7.7109375" style="453" customWidth="1"/>
    <col min="14098" max="14098" width="13.7109375" style="453" customWidth="1"/>
    <col min="14099" max="14099" width="12.28515625" style="453" customWidth="1"/>
    <col min="14100" max="14100" width="0" style="453" hidden="1" customWidth="1"/>
    <col min="14101" max="14101" width="12.42578125" style="453" customWidth="1"/>
    <col min="14102" max="14102" width="14.140625" style="453" customWidth="1"/>
    <col min="14103" max="14103" width="9.42578125" style="453" customWidth="1"/>
    <col min="14104" max="14104" width="12.140625" style="453" customWidth="1"/>
    <col min="14105" max="14105" width="14.140625" style="453" customWidth="1"/>
    <col min="14106" max="14336" width="9.140625" style="453"/>
    <col min="14337" max="14337" width="15" style="453" customWidth="1"/>
    <col min="14338" max="14338" width="17.140625" style="453" customWidth="1"/>
    <col min="14339" max="14339" width="7.5703125" style="453" customWidth="1"/>
    <col min="14340" max="14340" width="6.42578125" style="453" customWidth="1"/>
    <col min="14341" max="14341" width="11.5703125" style="453" customWidth="1"/>
    <col min="14342" max="14342" width="10.28515625" style="453" customWidth="1"/>
    <col min="14343" max="14343" width="8" style="453" customWidth="1"/>
    <col min="14344" max="14344" width="12.28515625" style="453" customWidth="1"/>
    <col min="14345" max="14345" width="12.42578125" style="453" customWidth="1"/>
    <col min="14346" max="14346" width="11.5703125" style="453" customWidth="1"/>
    <col min="14347" max="14347" width="12.42578125" style="453" customWidth="1"/>
    <col min="14348" max="14348" width="14.5703125" style="453" customWidth="1"/>
    <col min="14349" max="14349" width="8.42578125" style="453" customWidth="1"/>
    <col min="14350" max="14350" width="9.140625" style="453"/>
    <col min="14351" max="14351" width="12" style="453" customWidth="1"/>
    <col min="14352" max="14352" width="10.7109375" style="453" customWidth="1"/>
    <col min="14353" max="14353" width="7.7109375" style="453" customWidth="1"/>
    <col min="14354" max="14354" width="13.7109375" style="453" customWidth="1"/>
    <col min="14355" max="14355" width="12.28515625" style="453" customWidth="1"/>
    <col min="14356" max="14356" width="0" style="453" hidden="1" customWidth="1"/>
    <col min="14357" max="14357" width="12.42578125" style="453" customWidth="1"/>
    <col min="14358" max="14358" width="14.140625" style="453" customWidth="1"/>
    <col min="14359" max="14359" width="9.42578125" style="453" customWidth="1"/>
    <col min="14360" max="14360" width="12.140625" style="453" customWidth="1"/>
    <col min="14361" max="14361" width="14.140625" style="453" customWidth="1"/>
    <col min="14362" max="14592" width="9.140625" style="453"/>
    <col min="14593" max="14593" width="15" style="453" customWidth="1"/>
    <col min="14594" max="14594" width="17.140625" style="453" customWidth="1"/>
    <col min="14595" max="14595" width="7.5703125" style="453" customWidth="1"/>
    <col min="14596" max="14596" width="6.42578125" style="453" customWidth="1"/>
    <col min="14597" max="14597" width="11.5703125" style="453" customWidth="1"/>
    <col min="14598" max="14598" width="10.28515625" style="453" customWidth="1"/>
    <col min="14599" max="14599" width="8" style="453" customWidth="1"/>
    <col min="14600" max="14600" width="12.28515625" style="453" customWidth="1"/>
    <col min="14601" max="14601" width="12.42578125" style="453" customWidth="1"/>
    <col min="14602" max="14602" width="11.5703125" style="453" customWidth="1"/>
    <col min="14603" max="14603" width="12.42578125" style="453" customWidth="1"/>
    <col min="14604" max="14604" width="14.5703125" style="453" customWidth="1"/>
    <col min="14605" max="14605" width="8.42578125" style="453" customWidth="1"/>
    <col min="14606" max="14606" width="9.140625" style="453"/>
    <col min="14607" max="14607" width="12" style="453" customWidth="1"/>
    <col min="14608" max="14608" width="10.7109375" style="453" customWidth="1"/>
    <col min="14609" max="14609" width="7.7109375" style="453" customWidth="1"/>
    <col min="14610" max="14610" width="13.7109375" style="453" customWidth="1"/>
    <col min="14611" max="14611" width="12.28515625" style="453" customWidth="1"/>
    <col min="14612" max="14612" width="0" style="453" hidden="1" customWidth="1"/>
    <col min="14613" max="14613" width="12.42578125" style="453" customWidth="1"/>
    <col min="14614" max="14614" width="14.140625" style="453" customWidth="1"/>
    <col min="14615" max="14615" width="9.42578125" style="453" customWidth="1"/>
    <col min="14616" max="14616" width="12.140625" style="453" customWidth="1"/>
    <col min="14617" max="14617" width="14.140625" style="453" customWidth="1"/>
    <col min="14618" max="14848" width="9.140625" style="453"/>
    <col min="14849" max="14849" width="15" style="453" customWidth="1"/>
    <col min="14850" max="14850" width="17.140625" style="453" customWidth="1"/>
    <col min="14851" max="14851" width="7.5703125" style="453" customWidth="1"/>
    <col min="14852" max="14852" width="6.42578125" style="453" customWidth="1"/>
    <col min="14853" max="14853" width="11.5703125" style="453" customWidth="1"/>
    <col min="14854" max="14854" width="10.28515625" style="453" customWidth="1"/>
    <col min="14855" max="14855" width="8" style="453" customWidth="1"/>
    <col min="14856" max="14856" width="12.28515625" style="453" customWidth="1"/>
    <col min="14857" max="14857" width="12.42578125" style="453" customWidth="1"/>
    <col min="14858" max="14858" width="11.5703125" style="453" customWidth="1"/>
    <col min="14859" max="14859" width="12.42578125" style="453" customWidth="1"/>
    <col min="14860" max="14860" width="14.5703125" style="453" customWidth="1"/>
    <col min="14861" max="14861" width="8.42578125" style="453" customWidth="1"/>
    <col min="14862" max="14862" width="9.140625" style="453"/>
    <col min="14863" max="14863" width="12" style="453" customWidth="1"/>
    <col min="14864" max="14864" width="10.7109375" style="453" customWidth="1"/>
    <col min="14865" max="14865" width="7.7109375" style="453" customWidth="1"/>
    <col min="14866" max="14866" width="13.7109375" style="453" customWidth="1"/>
    <col min="14867" max="14867" width="12.28515625" style="453" customWidth="1"/>
    <col min="14868" max="14868" width="0" style="453" hidden="1" customWidth="1"/>
    <col min="14869" max="14869" width="12.42578125" style="453" customWidth="1"/>
    <col min="14870" max="14870" width="14.140625" style="453" customWidth="1"/>
    <col min="14871" max="14871" width="9.42578125" style="453" customWidth="1"/>
    <col min="14872" max="14872" width="12.140625" style="453" customWidth="1"/>
    <col min="14873" max="14873" width="14.140625" style="453" customWidth="1"/>
    <col min="14874" max="15104" width="9.140625" style="453"/>
    <col min="15105" max="15105" width="15" style="453" customWidth="1"/>
    <col min="15106" max="15106" width="17.140625" style="453" customWidth="1"/>
    <col min="15107" max="15107" width="7.5703125" style="453" customWidth="1"/>
    <col min="15108" max="15108" width="6.42578125" style="453" customWidth="1"/>
    <col min="15109" max="15109" width="11.5703125" style="453" customWidth="1"/>
    <col min="15110" max="15110" width="10.28515625" style="453" customWidth="1"/>
    <col min="15111" max="15111" width="8" style="453" customWidth="1"/>
    <col min="15112" max="15112" width="12.28515625" style="453" customWidth="1"/>
    <col min="15113" max="15113" width="12.42578125" style="453" customWidth="1"/>
    <col min="15114" max="15114" width="11.5703125" style="453" customWidth="1"/>
    <col min="15115" max="15115" width="12.42578125" style="453" customWidth="1"/>
    <col min="15116" max="15116" width="14.5703125" style="453" customWidth="1"/>
    <col min="15117" max="15117" width="8.42578125" style="453" customWidth="1"/>
    <col min="15118" max="15118" width="9.140625" style="453"/>
    <col min="15119" max="15119" width="12" style="453" customWidth="1"/>
    <col min="15120" max="15120" width="10.7109375" style="453" customWidth="1"/>
    <col min="15121" max="15121" width="7.7109375" style="453" customWidth="1"/>
    <col min="15122" max="15122" width="13.7109375" style="453" customWidth="1"/>
    <col min="15123" max="15123" width="12.28515625" style="453" customWidth="1"/>
    <col min="15124" max="15124" width="0" style="453" hidden="1" customWidth="1"/>
    <col min="15125" max="15125" width="12.42578125" style="453" customWidth="1"/>
    <col min="15126" max="15126" width="14.140625" style="453" customWidth="1"/>
    <col min="15127" max="15127" width="9.42578125" style="453" customWidth="1"/>
    <col min="15128" max="15128" width="12.140625" style="453" customWidth="1"/>
    <col min="15129" max="15129" width="14.140625" style="453" customWidth="1"/>
    <col min="15130" max="15360" width="9.140625" style="453"/>
    <col min="15361" max="15361" width="15" style="453" customWidth="1"/>
    <col min="15362" max="15362" width="17.140625" style="453" customWidth="1"/>
    <col min="15363" max="15363" width="7.5703125" style="453" customWidth="1"/>
    <col min="15364" max="15364" width="6.42578125" style="453" customWidth="1"/>
    <col min="15365" max="15365" width="11.5703125" style="453" customWidth="1"/>
    <col min="15366" max="15366" width="10.28515625" style="453" customWidth="1"/>
    <col min="15367" max="15367" width="8" style="453" customWidth="1"/>
    <col min="15368" max="15368" width="12.28515625" style="453" customWidth="1"/>
    <col min="15369" max="15369" width="12.42578125" style="453" customWidth="1"/>
    <col min="15370" max="15370" width="11.5703125" style="453" customWidth="1"/>
    <col min="15371" max="15371" width="12.42578125" style="453" customWidth="1"/>
    <col min="15372" max="15372" width="14.5703125" style="453" customWidth="1"/>
    <col min="15373" max="15373" width="8.42578125" style="453" customWidth="1"/>
    <col min="15374" max="15374" width="9.140625" style="453"/>
    <col min="15375" max="15375" width="12" style="453" customWidth="1"/>
    <col min="15376" max="15376" width="10.7109375" style="453" customWidth="1"/>
    <col min="15377" max="15377" width="7.7109375" style="453" customWidth="1"/>
    <col min="15378" max="15378" width="13.7109375" style="453" customWidth="1"/>
    <col min="15379" max="15379" width="12.28515625" style="453" customWidth="1"/>
    <col min="15380" max="15380" width="0" style="453" hidden="1" customWidth="1"/>
    <col min="15381" max="15381" width="12.42578125" style="453" customWidth="1"/>
    <col min="15382" max="15382" width="14.140625" style="453" customWidth="1"/>
    <col min="15383" max="15383" width="9.42578125" style="453" customWidth="1"/>
    <col min="15384" max="15384" width="12.140625" style="453" customWidth="1"/>
    <col min="15385" max="15385" width="14.140625" style="453" customWidth="1"/>
    <col min="15386" max="15616" width="9.140625" style="453"/>
    <col min="15617" max="15617" width="15" style="453" customWidth="1"/>
    <col min="15618" max="15618" width="17.140625" style="453" customWidth="1"/>
    <col min="15619" max="15619" width="7.5703125" style="453" customWidth="1"/>
    <col min="15620" max="15620" width="6.42578125" style="453" customWidth="1"/>
    <col min="15621" max="15621" width="11.5703125" style="453" customWidth="1"/>
    <col min="15622" max="15622" width="10.28515625" style="453" customWidth="1"/>
    <col min="15623" max="15623" width="8" style="453" customWidth="1"/>
    <col min="15624" max="15624" width="12.28515625" style="453" customWidth="1"/>
    <col min="15625" max="15625" width="12.42578125" style="453" customWidth="1"/>
    <col min="15626" max="15626" width="11.5703125" style="453" customWidth="1"/>
    <col min="15627" max="15627" width="12.42578125" style="453" customWidth="1"/>
    <col min="15628" max="15628" width="14.5703125" style="453" customWidth="1"/>
    <col min="15629" max="15629" width="8.42578125" style="453" customWidth="1"/>
    <col min="15630" max="15630" width="9.140625" style="453"/>
    <col min="15631" max="15631" width="12" style="453" customWidth="1"/>
    <col min="15632" max="15632" width="10.7109375" style="453" customWidth="1"/>
    <col min="15633" max="15633" width="7.7109375" style="453" customWidth="1"/>
    <col min="15634" max="15634" width="13.7109375" style="453" customWidth="1"/>
    <col min="15635" max="15635" width="12.28515625" style="453" customWidth="1"/>
    <col min="15636" max="15636" width="0" style="453" hidden="1" customWidth="1"/>
    <col min="15637" max="15637" width="12.42578125" style="453" customWidth="1"/>
    <col min="15638" max="15638" width="14.140625" style="453" customWidth="1"/>
    <col min="15639" max="15639" width="9.42578125" style="453" customWidth="1"/>
    <col min="15640" max="15640" width="12.140625" style="453" customWidth="1"/>
    <col min="15641" max="15641" width="14.140625" style="453" customWidth="1"/>
    <col min="15642" max="15872" width="9.140625" style="453"/>
    <col min="15873" max="15873" width="15" style="453" customWidth="1"/>
    <col min="15874" max="15874" width="17.140625" style="453" customWidth="1"/>
    <col min="15875" max="15875" width="7.5703125" style="453" customWidth="1"/>
    <col min="15876" max="15876" width="6.42578125" style="453" customWidth="1"/>
    <col min="15877" max="15877" width="11.5703125" style="453" customWidth="1"/>
    <col min="15878" max="15878" width="10.28515625" style="453" customWidth="1"/>
    <col min="15879" max="15879" width="8" style="453" customWidth="1"/>
    <col min="15880" max="15880" width="12.28515625" style="453" customWidth="1"/>
    <col min="15881" max="15881" width="12.42578125" style="453" customWidth="1"/>
    <col min="15882" max="15882" width="11.5703125" style="453" customWidth="1"/>
    <col min="15883" max="15883" width="12.42578125" style="453" customWidth="1"/>
    <col min="15884" max="15884" width="14.5703125" style="453" customWidth="1"/>
    <col min="15885" max="15885" width="8.42578125" style="453" customWidth="1"/>
    <col min="15886" max="15886" width="9.140625" style="453"/>
    <col min="15887" max="15887" width="12" style="453" customWidth="1"/>
    <col min="15888" max="15888" width="10.7109375" style="453" customWidth="1"/>
    <col min="15889" max="15889" width="7.7109375" style="453" customWidth="1"/>
    <col min="15890" max="15890" width="13.7109375" style="453" customWidth="1"/>
    <col min="15891" max="15891" width="12.28515625" style="453" customWidth="1"/>
    <col min="15892" max="15892" width="0" style="453" hidden="1" customWidth="1"/>
    <col min="15893" max="15893" width="12.42578125" style="453" customWidth="1"/>
    <col min="15894" max="15894" width="14.140625" style="453" customWidth="1"/>
    <col min="15895" max="15895" width="9.42578125" style="453" customWidth="1"/>
    <col min="15896" max="15896" width="12.140625" style="453" customWidth="1"/>
    <col min="15897" max="15897" width="14.140625" style="453" customWidth="1"/>
    <col min="15898" max="16128" width="9.140625" style="453"/>
    <col min="16129" max="16129" width="15" style="453" customWidth="1"/>
    <col min="16130" max="16130" width="17.140625" style="453" customWidth="1"/>
    <col min="16131" max="16131" width="7.5703125" style="453" customWidth="1"/>
    <col min="16132" max="16132" width="6.42578125" style="453" customWidth="1"/>
    <col min="16133" max="16133" width="11.5703125" style="453" customWidth="1"/>
    <col min="16134" max="16134" width="10.28515625" style="453" customWidth="1"/>
    <col min="16135" max="16135" width="8" style="453" customWidth="1"/>
    <col min="16136" max="16136" width="12.28515625" style="453" customWidth="1"/>
    <col min="16137" max="16137" width="12.42578125" style="453" customWidth="1"/>
    <col min="16138" max="16138" width="11.5703125" style="453" customWidth="1"/>
    <col min="16139" max="16139" width="12.42578125" style="453" customWidth="1"/>
    <col min="16140" max="16140" width="14.5703125" style="453" customWidth="1"/>
    <col min="16141" max="16141" width="8.42578125" style="453" customWidth="1"/>
    <col min="16142" max="16142" width="9.140625" style="453"/>
    <col min="16143" max="16143" width="12" style="453" customWidth="1"/>
    <col min="16144" max="16144" width="10.7109375" style="453" customWidth="1"/>
    <col min="16145" max="16145" width="7.7109375" style="453" customWidth="1"/>
    <col min="16146" max="16146" width="13.7109375" style="453" customWidth="1"/>
    <col min="16147" max="16147" width="12.28515625" style="453" customWidth="1"/>
    <col min="16148" max="16148" width="0" style="453" hidden="1" customWidth="1"/>
    <col min="16149" max="16149" width="12.42578125" style="453" customWidth="1"/>
    <col min="16150" max="16150" width="14.140625" style="453" customWidth="1"/>
    <col min="16151" max="16151" width="9.42578125" style="453" customWidth="1"/>
    <col min="16152" max="16152" width="12.140625" style="453" customWidth="1"/>
    <col min="16153" max="16153" width="14.140625" style="453" customWidth="1"/>
    <col min="16154" max="16384" width="9.140625" style="453"/>
  </cols>
  <sheetData>
    <row r="1" spans="1:26">
      <c r="P1" s="611" t="s">
        <v>823</v>
      </c>
      <c r="Q1" s="611"/>
      <c r="R1" s="611"/>
      <c r="S1" s="611"/>
    </row>
    <row r="2" spans="1:26" ht="15.75">
      <c r="A2" s="457">
        <v>3083.6299999999997</v>
      </c>
      <c r="B2" s="458"/>
      <c r="C2" s="459" t="e">
        <f>2221.5320099*зп</f>
        <v>#NAME?</v>
      </c>
      <c r="D2" s="460"/>
      <c r="E2" s="461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612"/>
      <c r="Q2" s="612"/>
      <c r="R2" s="612"/>
      <c r="S2" s="612"/>
      <c r="T2" s="460"/>
      <c r="U2" s="460"/>
      <c r="V2" s="460"/>
      <c r="W2" s="460"/>
      <c r="X2" s="460"/>
      <c r="Y2" s="460"/>
    </row>
    <row r="3" spans="1:26" ht="15.75" customHeight="1">
      <c r="A3" s="613" t="s">
        <v>1019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460"/>
      <c r="U3" s="460"/>
      <c r="V3" s="460"/>
      <c r="W3" s="460"/>
      <c r="X3" s="460"/>
      <c r="Y3" s="460"/>
    </row>
    <row r="4" spans="1:26">
      <c r="A4" s="614" t="s">
        <v>997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462"/>
      <c r="U4" s="462"/>
      <c r="V4" s="462"/>
      <c r="W4" s="462"/>
      <c r="X4" s="462"/>
      <c r="Y4" s="462"/>
      <c r="Z4" s="463"/>
    </row>
    <row r="5" spans="1:26" ht="63.75">
      <c r="A5" s="464" t="s">
        <v>998</v>
      </c>
      <c r="B5" s="464" t="s">
        <v>824</v>
      </c>
      <c r="C5" s="464" t="s">
        <v>825</v>
      </c>
      <c r="D5" s="464" t="s">
        <v>820</v>
      </c>
      <c r="E5" s="465" t="s">
        <v>999</v>
      </c>
      <c r="F5" s="466" t="s">
        <v>821</v>
      </c>
      <c r="G5" s="464" t="s">
        <v>1000</v>
      </c>
      <c r="H5" s="467" t="s">
        <v>1001</v>
      </c>
      <c r="I5" s="467" t="s">
        <v>1002</v>
      </c>
      <c r="J5" s="467" t="s">
        <v>1003</v>
      </c>
      <c r="K5" s="467" t="s">
        <v>1004</v>
      </c>
      <c r="L5" s="467" t="s">
        <v>1005</v>
      </c>
      <c r="M5" s="467" t="s">
        <v>1006</v>
      </c>
      <c r="N5" s="468" t="s">
        <v>1007</v>
      </c>
      <c r="O5" s="464" t="s">
        <v>1008</v>
      </c>
      <c r="P5" s="464" t="s">
        <v>1009</v>
      </c>
      <c r="Q5" s="464" t="s">
        <v>1010</v>
      </c>
      <c r="R5" s="464" t="s">
        <v>1011</v>
      </c>
      <c r="S5" s="464" t="s">
        <v>1012</v>
      </c>
    </row>
    <row r="6" spans="1:26">
      <c r="A6" s="607" t="s">
        <v>1013</v>
      </c>
      <c r="B6" s="469" t="s">
        <v>1014</v>
      </c>
      <c r="C6" s="470">
        <f>[13]АУП!F6</f>
        <v>0.20430545373958467</v>
      </c>
      <c r="D6" s="471">
        <v>6</v>
      </c>
      <c r="E6" s="472">
        <v>1.407</v>
      </c>
      <c r="F6" s="473">
        <v>14496.321</v>
      </c>
      <c r="G6" s="474"/>
      <c r="H6" s="474"/>
      <c r="I6" s="474"/>
      <c r="J6" s="474"/>
      <c r="K6" s="474"/>
      <c r="L6" s="474"/>
      <c r="M6" s="474"/>
      <c r="N6" s="474">
        <f>(F6+H6+I6+J6+M6)*30%</f>
        <v>4348.8962999999994</v>
      </c>
      <c r="O6" s="474">
        <f>(F6+H6+I6+J6+M6)*40%</f>
        <v>5798.5284000000001</v>
      </c>
      <c r="P6" s="474">
        <f>F6+H6+I6+J6+N6+O6+M6</f>
        <v>24643.745699999999</v>
      </c>
      <c r="Q6" s="474"/>
      <c r="R6" s="474"/>
      <c r="S6" s="474">
        <f>(P6*C6*12)+Q6+R6</f>
        <v>60418.219764977257</v>
      </c>
      <c r="U6" s="453">
        <v>130338.74568000002</v>
      </c>
      <c r="V6" s="453">
        <f>S6/U6*100</f>
        <v>46.354765384433335</v>
      </c>
    </row>
    <row r="7" spans="1:26" s="478" customFormat="1">
      <c r="A7" s="607"/>
      <c r="B7" s="475" t="s">
        <v>172</v>
      </c>
      <c r="C7" s="476">
        <f>C6</f>
        <v>0.20430545373958467</v>
      </c>
      <c r="D7" s="464"/>
      <c r="E7" s="472"/>
      <c r="F7" s="477">
        <v>14496.321</v>
      </c>
      <c r="G7" s="477">
        <f t="shared" ref="G7:S7" si="0">G6</f>
        <v>0</v>
      </c>
      <c r="H7" s="477">
        <f t="shared" si="0"/>
        <v>0</v>
      </c>
      <c r="I7" s="477">
        <f t="shared" si="0"/>
        <v>0</v>
      </c>
      <c r="J7" s="477">
        <f t="shared" si="0"/>
        <v>0</v>
      </c>
      <c r="K7" s="477">
        <f t="shared" si="0"/>
        <v>0</v>
      </c>
      <c r="L7" s="477">
        <f t="shared" si="0"/>
        <v>0</v>
      </c>
      <c r="M7" s="477">
        <f t="shared" si="0"/>
        <v>0</v>
      </c>
      <c r="N7" s="477">
        <f t="shared" si="0"/>
        <v>4348.8962999999994</v>
      </c>
      <c r="O7" s="477">
        <f t="shared" si="0"/>
        <v>5798.5284000000001</v>
      </c>
      <c r="P7" s="477">
        <f t="shared" si="0"/>
        <v>24643.745699999999</v>
      </c>
      <c r="Q7" s="477">
        <f t="shared" si="0"/>
        <v>0</v>
      </c>
      <c r="R7" s="477">
        <f t="shared" si="0"/>
        <v>0</v>
      </c>
      <c r="S7" s="477">
        <f t="shared" si="0"/>
        <v>60418.219764977257</v>
      </c>
      <c r="T7" s="453"/>
      <c r="U7" s="478">
        <v>130338.74568000002</v>
      </c>
      <c r="V7" s="453">
        <f t="shared" ref="V7:V16" si="1">S7/U7*100</f>
        <v>46.354765384433335</v>
      </c>
    </row>
    <row r="8" spans="1:26">
      <c r="A8" s="607" t="s">
        <v>992</v>
      </c>
      <c r="B8" s="479" t="s">
        <v>1015</v>
      </c>
      <c r="C8" s="470">
        <v>0.2</v>
      </c>
      <c r="D8" s="471">
        <v>1</v>
      </c>
      <c r="E8" s="472">
        <v>1</v>
      </c>
      <c r="F8" s="473">
        <v>10303</v>
      </c>
      <c r="G8" s="474"/>
      <c r="H8" s="474"/>
      <c r="I8" s="474"/>
      <c r="J8" s="474"/>
      <c r="K8" s="474">
        <f>(F8+H8+I8)*0.25</f>
        <v>2575.75</v>
      </c>
      <c r="L8" s="474"/>
      <c r="M8" s="474"/>
      <c r="N8" s="474">
        <f>(F8+H8+I8+J8+M8)*30%</f>
        <v>3090.9</v>
      </c>
      <c r="O8" s="474">
        <f>(F8+H8+I8+J8+M8)*40%</f>
        <v>4121.2</v>
      </c>
      <c r="P8" s="474">
        <f>F8+H8+I8+J8+K8+L8+M8+N8+O8</f>
        <v>20090.849999999999</v>
      </c>
      <c r="Q8" s="474"/>
      <c r="R8" s="474"/>
      <c r="S8" s="474">
        <f>(P8*C8*12)+Q8+R8</f>
        <v>48218.04</v>
      </c>
      <c r="U8" s="453">
        <v>171820.42310399999</v>
      </c>
      <c r="V8" s="453">
        <f t="shared" si="1"/>
        <v>28.063043454860097</v>
      </c>
    </row>
    <row r="9" spans="1:26">
      <c r="A9" s="607"/>
      <c r="B9" s="480" t="s">
        <v>172</v>
      </c>
      <c r="C9" s="476">
        <f>SUM(C8:C8)</f>
        <v>0.2</v>
      </c>
      <c r="D9" s="464"/>
      <c r="E9" s="472"/>
      <c r="F9" s="474">
        <v>10303</v>
      </c>
      <c r="G9" s="477">
        <f t="shared" ref="G9:L9" si="2">SUM(G8:G8)</f>
        <v>0</v>
      </c>
      <c r="H9" s="477">
        <f t="shared" si="2"/>
        <v>0</v>
      </c>
      <c r="I9" s="477">
        <f t="shared" si="2"/>
        <v>0</v>
      </c>
      <c r="J9" s="477">
        <f t="shared" si="2"/>
        <v>0</v>
      </c>
      <c r="K9" s="477">
        <f t="shared" si="2"/>
        <v>2575.75</v>
      </c>
      <c r="L9" s="477">
        <f t="shared" si="2"/>
        <v>0</v>
      </c>
      <c r="M9" s="477">
        <f>M8</f>
        <v>0</v>
      </c>
      <c r="N9" s="477">
        <f t="shared" ref="N9:S9" si="3">SUM(N8:N8)</f>
        <v>3090.9</v>
      </c>
      <c r="O9" s="477">
        <f t="shared" si="3"/>
        <v>4121.2</v>
      </c>
      <c r="P9" s="477">
        <f t="shared" si="3"/>
        <v>20090.849999999999</v>
      </c>
      <c r="Q9" s="477">
        <f t="shared" si="3"/>
        <v>0</v>
      </c>
      <c r="R9" s="477">
        <f t="shared" si="3"/>
        <v>0</v>
      </c>
      <c r="S9" s="477">
        <f t="shared" si="3"/>
        <v>48218.04</v>
      </c>
      <c r="U9" s="453">
        <v>171820.42310399999</v>
      </c>
      <c r="V9" s="453">
        <f t="shared" si="1"/>
        <v>28.063043454860097</v>
      </c>
    </row>
    <row r="10" spans="1:26" s="478" customFormat="1">
      <c r="A10" s="607" t="s">
        <v>600</v>
      </c>
      <c r="B10" s="481" t="s">
        <v>1016</v>
      </c>
      <c r="C10" s="470">
        <f>[13]НЧК!O8</f>
        <v>5.1635005556828881</v>
      </c>
      <c r="D10" s="471">
        <v>2</v>
      </c>
      <c r="E10" s="472">
        <v>1.04</v>
      </c>
      <c r="F10" s="473">
        <v>10715.12</v>
      </c>
      <c r="G10" s="474">
        <f>F10/3*0.4</f>
        <v>1428.6826666666668</v>
      </c>
      <c r="H10" s="474"/>
      <c r="I10" s="474"/>
      <c r="J10" s="474"/>
      <c r="K10" s="474"/>
      <c r="L10" s="474"/>
      <c r="M10" s="474"/>
      <c r="N10" s="474">
        <f>(F10+H10+I10+J10+M10)*30%</f>
        <v>3214.5360000000001</v>
      </c>
      <c r="O10" s="474">
        <f>(F10+H10+I10+J10+M10)*40%</f>
        <v>4286.0480000000007</v>
      </c>
      <c r="P10" s="474">
        <f>F10+G10+H10+I10+J10+N10+O10+M10</f>
        <v>19644.386666666669</v>
      </c>
      <c r="Q10" s="474">
        <v>0</v>
      </c>
      <c r="R10" s="474">
        <v>0</v>
      </c>
      <c r="S10" s="474">
        <f>P10*8*C10</f>
        <v>811470.41175506287</v>
      </c>
      <c r="T10" s="453"/>
      <c r="U10" s="478">
        <v>0</v>
      </c>
      <c r="V10" s="453"/>
    </row>
    <row r="11" spans="1:26" ht="25.5">
      <c r="A11" s="607"/>
      <c r="B11" s="481" t="s">
        <v>826</v>
      </c>
      <c r="C11" s="470">
        <f>[13]НЧК!L22</f>
        <v>1.0472000000000001</v>
      </c>
      <c r="D11" s="471">
        <v>2</v>
      </c>
      <c r="E11" s="472">
        <v>1.04</v>
      </c>
      <c r="F11" s="473">
        <v>10715.12</v>
      </c>
      <c r="G11" s="474">
        <f>F11/3*0.4</f>
        <v>1428.6826666666668</v>
      </c>
      <c r="H11" s="474"/>
      <c r="I11" s="474"/>
      <c r="J11" s="474"/>
      <c r="K11" s="474"/>
      <c r="L11" s="474"/>
      <c r="M11" s="474"/>
      <c r="N11" s="474">
        <f>(F11+H11+I11+J11+M11)*30%</f>
        <v>3214.5360000000001</v>
      </c>
      <c r="O11" s="474">
        <f>(F11+H11+I11+J11+M11)*40%</f>
        <v>4286.0480000000007</v>
      </c>
      <c r="P11" s="474">
        <f>F11+G11+H11+I11+J11+N11+O11+M11</f>
        <v>19644.386666666669</v>
      </c>
      <c r="Q11" s="474">
        <v>0</v>
      </c>
      <c r="R11" s="474">
        <v>0</v>
      </c>
      <c r="S11" s="474">
        <f>P11*8*C11</f>
        <v>164572.81373866671</v>
      </c>
      <c r="U11" s="453">
        <v>255581.42719999998</v>
      </c>
      <c r="V11" s="453">
        <f t="shared" si="1"/>
        <v>64.391538752103315</v>
      </c>
    </row>
    <row r="12" spans="1:26">
      <c r="A12" s="607"/>
      <c r="B12" s="481" t="s">
        <v>1017</v>
      </c>
      <c r="C12" s="470">
        <f>[13]НЧК!O14</f>
        <v>2.1100786291200002</v>
      </c>
      <c r="D12" s="471">
        <v>2</v>
      </c>
      <c r="E12" s="472">
        <v>1.04</v>
      </c>
      <c r="F12" s="473">
        <v>10715.12</v>
      </c>
      <c r="G12" s="474"/>
      <c r="H12" s="474"/>
      <c r="I12" s="474"/>
      <c r="J12" s="474"/>
      <c r="K12" s="474"/>
      <c r="L12" s="474"/>
      <c r="M12" s="474"/>
      <c r="N12" s="474">
        <f>(F12+H12+I12+J12+M12)*30%</f>
        <v>3214.5360000000001</v>
      </c>
      <c r="O12" s="474">
        <f>(F12+H12+I12+J12+M12)*40%</f>
        <v>4286.0480000000007</v>
      </c>
      <c r="P12" s="474">
        <f>F12+G12+H12+I12+J12+N12+O12+M12</f>
        <v>18215.704000000002</v>
      </c>
      <c r="Q12" s="474">
        <v>0</v>
      </c>
      <c r="R12" s="474">
        <v>0</v>
      </c>
      <c r="S12" s="474">
        <f>P12*12*C12</f>
        <v>461238.81269730855</v>
      </c>
      <c r="U12" s="453">
        <v>101000.03443200001</v>
      </c>
      <c r="V12" s="453">
        <f t="shared" si="1"/>
        <v>456.67193609507672</v>
      </c>
    </row>
    <row r="13" spans="1:26" ht="13.5">
      <c r="A13" s="607"/>
      <c r="B13" s="482" t="s">
        <v>172</v>
      </c>
      <c r="C13" s="476">
        <f>SUM(C10:C12)</f>
        <v>8.3207791848028876</v>
      </c>
      <c r="D13" s="464"/>
      <c r="E13" s="465"/>
      <c r="F13" s="477">
        <v>32145.360000000001</v>
      </c>
      <c r="G13" s="477">
        <f t="shared" ref="G13:R13" si="4">SUM(G10:G12)</f>
        <v>2857.3653333333336</v>
      </c>
      <c r="H13" s="477">
        <f t="shared" si="4"/>
        <v>0</v>
      </c>
      <c r="I13" s="477">
        <f t="shared" si="4"/>
        <v>0</v>
      </c>
      <c r="J13" s="477">
        <f t="shared" si="4"/>
        <v>0</v>
      </c>
      <c r="K13" s="477">
        <f t="shared" si="4"/>
        <v>0</v>
      </c>
      <c r="L13" s="477">
        <f t="shared" si="4"/>
        <v>0</v>
      </c>
      <c r="M13" s="477">
        <f>SUM(M10:M12)</f>
        <v>0</v>
      </c>
      <c r="N13" s="477">
        <f t="shared" si="4"/>
        <v>9643.6080000000002</v>
      </c>
      <c r="O13" s="477">
        <f t="shared" si="4"/>
        <v>12858.144000000002</v>
      </c>
      <c r="P13" s="477">
        <f t="shared" si="4"/>
        <v>57504.477333333343</v>
      </c>
      <c r="Q13" s="477">
        <f t="shared" si="4"/>
        <v>0</v>
      </c>
      <c r="R13" s="477">
        <f t="shared" si="4"/>
        <v>0</v>
      </c>
      <c r="S13" s="477">
        <f>SUM(S10:S12)</f>
        <v>1437282.0381910382</v>
      </c>
      <c r="U13" s="453">
        <v>356581.46163199999</v>
      </c>
      <c r="V13" s="453">
        <f t="shared" si="1"/>
        <v>403.07256345096965</v>
      </c>
    </row>
    <row r="14" spans="1:26">
      <c r="A14" s="608" t="s">
        <v>601</v>
      </c>
      <c r="B14" s="481" t="s">
        <v>1018</v>
      </c>
      <c r="C14" s="470">
        <v>0.6</v>
      </c>
      <c r="D14" s="471">
        <v>2</v>
      </c>
      <c r="E14" s="472">
        <v>1.04</v>
      </c>
      <c r="F14" s="473">
        <v>10715.12</v>
      </c>
      <c r="G14" s="474"/>
      <c r="H14" s="474"/>
      <c r="I14" s="474"/>
      <c r="J14" s="474"/>
      <c r="K14" s="474"/>
      <c r="L14" s="474"/>
      <c r="M14" s="474"/>
      <c r="N14" s="474">
        <f>(F14+H14+I14+J14+M14)*30%</f>
        <v>3214.5360000000001</v>
      </c>
      <c r="O14" s="474">
        <f>(F14+H14+I14+J14+M14)*40%</f>
        <v>4286.0480000000007</v>
      </c>
      <c r="P14" s="474">
        <f>F14+G14+H14+I14+J14+N14+O14+M14</f>
        <v>18215.704000000002</v>
      </c>
      <c r="Q14" s="474">
        <v>0</v>
      </c>
      <c r="R14" s="474">
        <v>0</v>
      </c>
      <c r="S14" s="474">
        <f>P14*12*C14</f>
        <v>131153.06880000001</v>
      </c>
      <c r="U14" s="453">
        <v>43913.536128000007</v>
      </c>
      <c r="V14" s="453">
        <f t="shared" si="1"/>
        <v>298.66205358118407</v>
      </c>
    </row>
    <row r="15" spans="1:26">
      <c r="A15" s="609"/>
      <c r="B15" s="482" t="s">
        <v>172</v>
      </c>
      <c r="C15" s="476">
        <f>C14</f>
        <v>0.6</v>
      </c>
      <c r="D15" s="483"/>
      <c r="E15" s="483"/>
      <c r="F15" s="477">
        <v>10715.12</v>
      </c>
      <c r="G15" s="477">
        <f>G14</f>
        <v>0</v>
      </c>
      <c r="H15" s="477">
        <f t="shared" ref="H15:S15" si="5">H14</f>
        <v>0</v>
      </c>
      <c r="I15" s="477">
        <f t="shared" si="5"/>
        <v>0</v>
      </c>
      <c r="J15" s="477">
        <f t="shared" si="5"/>
        <v>0</v>
      </c>
      <c r="K15" s="477">
        <f t="shared" si="5"/>
        <v>0</v>
      </c>
      <c r="L15" s="477">
        <f t="shared" si="5"/>
        <v>0</v>
      </c>
      <c r="M15" s="477">
        <f t="shared" si="5"/>
        <v>0</v>
      </c>
      <c r="N15" s="477">
        <f t="shared" si="5"/>
        <v>3214.5360000000001</v>
      </c>
      <c r="O15" s="477">
        <f t="shared" si="5"/>
        <v>4286.0480000000007</v>
      </c>
      <c r="P15" s="477">
        <f>P14</f>
        <v>18215.704000000002</v>
      </c>
      <c r="Q15" s="477">
        <f t="shared" si="5"/>
        <v>0</v>
      </c>
      <c r="R15" s="477">
        <f t="shared" si="5"/>
        <v>0</v>
      </c>
      <c r="S15" s="477">
        <f t="shared" si="5"/>
        <v>131153.06880000001</v>
      </c>
      <c r="U15" s="453">
        <v>43913.536128000007</v>
      </c>
      <c r="V15" s="453">
        <f t="shared" si="1"/>
        <v>298.66205358118407</v>
      </c>
    </row>
    <row r="16" spans="1:26">
      <c r="A16" s="484" t="s">
        <v>308</v>
      </c>
      <c r="B16" s="484"/>
      <c r="C16" s="476">
        <f>C7+C9+C13+C15</f>
        <v>9.3250846385424726</v>
      </c>
      <c r="D16" s="485"/>
      <c r="E16" s="485"/>
      <c r="F16" s="477">
        <v>67659.800999999992</v>
      </c>
      <c r="G16" s="477">
        <f t="shared" ref="G16:R16" si="6">G7+G9+G13+G15</f>
        <v>2857.3653333333336</v>
      </c>
      <c r="H16" s="477">
        <f t="shared" si="6"/>
        <v>0</v>
      </c>
      <c r="I16" s="477">
        <f t="shared" si="6"/>
        <v>0</v>
      </c>
      <c r="J16" s="477">
        <f t="shared" si="6"/>
        <v>0</v>
      </c>
      <c r="K16" s="477">
        <f t="shared" si="6"/>
        <v>2575.75</v>
      </c>
      <c r="L16" s="477">
        <f t="shared" si="6"/>
        <v>0</v>
      </c>
      <c r="M16" s="477">
        <f t="shared" si="6"/>
        <v>0</v>
      </c>
      <c r="N16" s="477">
        <f t="shared" si="6"/>
        <v>20297.940300000002</v>
      </c>
      <c r="O16" s="477">
        <f t="shared" si="6"/>
        <v>27063.920400000003</v>
      </c>
      <c r="P16" s="477">
        <f>P7+P9+P13+P15</f>
        <v>120454.77703333335</v>
      </c>
      <c r="Q16" s="477">
        <f t="shared" si="6"/>
        <v>0</v>
      </c>
      <c r="R16" s="477">
        <f t="shared" si="6"/>
        <v>0</v>
      </c>
      <c r="S16" s="477">
        <f>S7+S9+S13+S15</f>
        <v>1677071.3667560155</v>
      </c>
      <c r="U16" s="453">
        <v>702654.16654400004</v>
      </c>
      <c r="V16" s="453">
        <f t="shared" si="1"/>
        <v>238.67664159805386</v>
      </c>
    </row>
    <row r="17" spans="1:27" s="478" customFormat="1" hidden="1">
      <c r="A17" s="486"/>
      <c r="B17" s="487"/>
      <c r="C17" s="488"/>
      <c r="D17" s="489"/>
      <c r="E17" s="490"/>
      <c r="F17" s="488"/>
      <c r="G17" s="491"/>
      <c r="H17" s="491"/>
      <c r="I17" s="491"/>
      <c r="J17" s="491"/>
      <c r="K17" s="491"/>
      <c r="L17" s="491"/>
      <c r="M17" s="491">
        <v>0.25</v>
      </c>
      <c r="N17" s="491"/>
      <c r="O17" s="492"/>
      <c r="P17" s="491"/>
      <c r="Q17" s="491"/>
      <c r="R17" s="491"/>
      <c r="S17" s="493"/>
    </row>
    <row r="18" spans="1:27" s="478" customFormat="1" hidden="1">
      <c r="B18" s="487"/>
      <c r="C18" s="494"/>
      <c r="D18" s="494"/>
      <c r="E18" s="494"/>
      <c r="F18" s="495"/>
      <c r="G18" s="494"/>
      <c r="H18" s="494"/>
      <c r="I18" s="494"/>
      <c r="J18" s="494"/>
      <c r="K18" s="494"/>
      <c r="L18" s="494"/>
      <c r="M18" s="496">
        <v>0.15</v>
      </c>
      <c r="N18" s="494"/>
      <c r="O18" s="494"/>
      <c r="P18" s="494"/>
      <c r="Q18" s="494"/>
      <c r="R18" s="494"/>
      <c r="S18" s="494"/>
    </row>
    <row r="19" spans="1:27" hidden="1">
      <c r="A19" s="610"/>
      <c r="B19" s="487"/>
      <c r="C19" s="494"/>
      <c r="D19" s="494"/>
      <c r="E19" s="494"/>
      <c r="F19" s="495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1"/>
      <c r="U19" s="491"/>
      <c r="V19" s="497"/>
      <c r="W19" s="463"/>
      <c r="X19" s="463"/>
      <c r="Y19" s="463"/>
      <c r="Z19" s="463"/>
      <c r="AA19" s="463"/>
    </row>
    <row r="20" spans="1:27" hidden="1">
      <c r="A20" s="610"/>
      <c r="B20" s="487"/>
      <c r="C20" s="461"/>
      <c r="D20" s="461"/>
      <c r="E20" s="461"/>
      <c r="F20" s="498"/>
      <c r="G20" s="491"/>
      <c r="H20" s="491"/>
      <c r="I20" s="491"/>
      <c r="J20" s="491"/>
      <c r="K20" s="491"/>
      <c r="L20" s="491"/>
      <c r="M20" s="491"/>
      <c r="N20" s="491"/>
      <c r="O20" s="492"/>
      <c r="P20" s="491"/>
      <c r="Q20" s="491"/>
      <c r="R20" s="491"/>
      <c r="S20" s="491"/>
      <c r="T20" s="491"/>
      <c r="U20" s="491"/>
      <c r="V20" s="491"/>
      <c r="W20" s="491"/>
      <c r="X20" s="491"/>
      <c r="Y20" s="463"/>
      <c r="Z20" s="463"/>
      <c r="AA20" s="463"/>
    </row>
    <row r="21" spans="1:27" ht="13.5">
      <c r="A21" s="610"/>
      <c r="B21" s="462"/>
      <c r="C21" s="499"/>
      <c r="D21" s="499"/>
      <c r="E21" s="500"/>
      <c r="F21" s="501"/>
      <c r="G21" s="497"/>
      <c r="H21" s="497"/>
      <c r="I21" s="497"/>
      <c r="J21" s="497"/>
      <c r="K21" s="497"/>
      <c r="L21" s="497"/>
      <c r="M21" s="497"/>
      <c r="N21" s="497"/>
      <c r="O21" s="502"/>
      <c r="P21" s="497"/>
      <c r="Q21" s="497"/>
      <c r="R21" s="497"/>
      <c r="S21" s="497"/>
      <c r="T21" s="491"/>
      <c r="U21" s="491"/>
      <c r="V21" s="491"/>
      <c r="W21" s="491"/>
      <c r="X21" s="491"/>
      <c r="Y21" s="463"/>
      <c r="Z21" s="463"/>
      <c r="AA21" s="463"/>
    </row>
    <row r="22" spans="1:27" ht="13.5">
      <c r="A22" s="610"/>
      <c r="B22" s="503"/>
      <c r="C22" s="499"/>
      <c r="D22" s="500"/>
      <c r="E22" s="500"/>
      <c r="F22" s="490"/>
      <c r="G22" s="504"/>
      <c r="H22" s="504"/>
      <c r="I22" s="504"/>
      <c r="J22" s="504"/>
      <c r="K22" s="504"/>
      <c r="L22" s="504"/>
      <c r="M22" s="504"/>
      <c r="N22" s="504"/>
      <c r="O22" s="505"/>
      <c r="P22" s="506"/>
      <c r="Q22" s="506"/>
      <c r="R22" s="506"/>
      <c r="S22" s="505"/>
      <c r="T22" s="491"/>
      <c r="U22" s="491"/>
      <c r="V22" s="491"/>
      <c r="W22" s="491"/>
      <c r="X22" s="491"/>
      <c r="Y22" s="463"/>
      <c r="Z22" s="463"/>
      <c r="AA22" s="463"/>
    </row>
    <row r="23" spans="1:27">
      <c r="A23" s="462"/>
      <c r="B23" s="507"/>
      <c r="C23" s="463"/>
      <c r="D23" s="463"/>
      <c r="E23" s="508"/>
      <c r="F23" s="463"/>
      <c r="G23" s="509"/>
      <c r="H23" s="509"/>
      <c r="I23" s="509"/>
      <c r="J23" s="509"/>
      <c r="K23" s="509"/>
      <c r="L23" s="509"/>
      <c r="M23" s="509"/>
      <c r="N23" s="509"/>
      <c r="O23" s="463"/>
      <c r="P23" s="510"/>
      <c r="Q23" s="510"/>
      <c r="R23" s="510"/>
      <c r="S23" s="463"/>
      <c r="T23" s="491"/>
      <c r="U23" s="491"/>
      <c r="V23" s="491"/>
      <c r="W23" s="491"/>
      <c r="X23" s="491"/>
      <c r="Y23" s="463"/>
      <c r="Z23" s="463"/>
      <c r="AA23" s="463"/>
    </row>
    <row r="24" spans="1:27" ht="13.5">
      <c r="A24" s="503"/>
      <c r="B24" s="511"/>
      <c r="C24" s="512"/>
      <c r="D24" s="512"/>
      <c r="E24" s="490"/>
      <c r="F24" s="512"/>
      <c r="G24" s="488"/>
      <c r="H24" s="488"/>
      <c r="I24" s="488"/>
      <c r="J24" s="488"/>
      <c r="K24" s="488"/>
      <c r="L24" s="488"/>
      <c r="M24" s="488"/>
      <c r="N24" s="488"/>
      <c r="O24" s="512"/>
      <c r="P24" s="513"/>
      <c r="Q24" s="513"/>
      <c r="R24" s="513"/>
      <c r="S24" s="512"/>
      <c r="T24" s="497"/>
      <c r="U24" s="491"/>
      <c r="V24" s="497"/>
      <c r="W24" s="497"/>
      <c r="X24" s="497"/>
      <c r="Y24" s="463"/>
      <c r="Z24" s="463"/>
      <c r="AA24" s="463"/>
    </row>
    <row r="25" spans="1:27" s="455" customFormat="1" ht="13.5">
      <c r="A25" s="463"/>
      <c r="B25" s="511"/>
      <c r="C25" s="512"/>
      <c r="D25" s="512"/>
      <c r="E25" s="490"/>
      <c r="F25" s="512"/>
      <c r="G25" s="488"/>
      <c r="H25" s="488"/>
      <c r="I25" s="488"/>
      <c r="J25" s="488"/>
      <c r="K25" s="488"/>
      <c r="L25" s="488"/>
      <c r="M25" s="488"/>
      <c r="N25" s="488"/>
      <c r="O25" s="512"/>
      <c r="P25" s="513"/>
      <c r="Q25" s="513"/>
      <c r="R25" s="513"/>
      <c r="S25" s="512"/>
      <c r="T25" s="505"/>
      <c r="U25" s="505"/>
      <c r="V25" s="505"/>
      <c r="W25" s="505"/>
      <c r="X25" s="505"/>
      <c r="Y25" s="505"/>
      <c r="Z25" s="508"/>
      <c r="AA25" s="508"/>
    </row>
    <row r="26" spans="1:27">
      <c r="A26" s="512"/>
      <c r="B26" s="507"/>
      <c r="C26" s="463"/>
      <c r="D26" s="463"/>
      <c r="E26" s="508"/>
      <c r="F26" s="463"/>
      <c r="G26" s="509"/>
      <c r="H26" s="509"/>
      <c r="I26" s="509"/>
      <c r="J26" s="509"/>
      <c r="K26" s="509"/>
      <c r="L26" s="509"/>
      <c r="M26" s="509"/>
      <c r="N26" s="509"/>
      <c r="O26" s="463"/>
      <c r="P26" s="510"/>
      <c r="Q26" s="510"/>
      <c r="R26" s="510"/>
      <c r="S26" s="463"/>
      <c r="T26" s="463"/>
      <c r="U26" s="463"/>
      <c r="V26" s="463"/>
      <c r="W26" s="463"/>
      <c r="X26" s="463"/>
      <c r="Y26" s="463"/>
      <c r="Z26" s="463"/>
      <c r="AA26" s="463"/>
    </row>
    <row r="27" spans="1:27" s="515" customFormat="1">
      <c r="A27" s="512"/>
      <c r="B27" s="507"/>
      <c r="C27" s="463"/>
      <c r="D27" s="463"/>
      <c r="E27" s="508"/>
      <c r="F27" s="463"/>
      <c r="G27" s="509"/>
      <c r="H27" s="509"/>
      <c r="I27" s="509"/>
      <c r="J27" s="509"/>
      <c r="K27" s="509"/>
      <c r="L27" s="509"/>
      <c r="M27" s="509"/>
      <c r="N27" s="509"/>
      <c r="O27" s="463"/>
      <c r="P27" s="510"/>
      <c r="Q27" s="510"/>
      <c r="R27" s="510"/>
      <c r="S27" s="463"/>
      <c r="T27" s="512"/>
      <c r="U27" s="514"/>
      <c r="V27" s="491"/>
      <c r="W27" s="491"/>
      <c r="X27" s="491"/>
      <c r="Y27" s="491"/>
      <c r="Z27" s="512"/>
      <c r="AA27" s="512"/>
    </row>
    <row r="28" spans="1:27" s="515" customFormat="1">
      <c r="A28" s="463"/>
      <c r="B28" s="507"/>
      <c r="C28" s="463"/>
      <c r="D28" s="463"/>
      <c r="E28" s="508"/>
      <c r="F28" s="463"/>
      <c r="G28" s="509"/>
      <c r="H28" s="509"/>
      <c r="I28" s="509"/>
      <c r="J28" s="509"/>
      <c r="K28" s="509"/>
      <c r="L28" s="509"/>
      <c r="M28" s="509"/>
      <c r="N28" s="509"/>
      <c r="O28" s="463"/>
      <c r="P28" s="510"/>
      <c r="Q28" s="510"/>
      <c r="R28" s="510"/>
      <c r="S28" s="463"/>
      <c r="T28" s="512"/>
      <c r="U28" s="512"/>
      <c r="V28" s="491"/>
      <c r="W28" s="491"/>
      <c r="X28" s="491"/>
      <c r="Y28" s="491"/>
      <c r="Z28" s="512"/>
      <c r="AA28" s="512"/>
    </row>
    <row r="29" spans="1:27">
      <c r="A29" s="463"/>
      <c r="T29" s="463"/>
      <c r="U29" s="463"/>
      <c r="V29" s="463"/>
      <c r="W29" s="463"/>
      <c r="X29" s="463"/>
      <c r="Y29" s="517"/>
      <c r="Z29" s="463"/>
      <c r="AA29" s="463"/>
    </row>
    <row r="30" spans="1:27">
      <c r="A30" s="463"/>
      <c r="T30" s="463"/>
      <c r="U30" s="463"/>
      <c r="V30" s="463"/>
      <c r="W30" s="463"/>
      <c r="X30" s="463"/>
      <c r="Y30" s="510"/>
      <c r="Z30" s="463"/>
      <c r="AA30" s="463"/>
    </row>
  </sheetData>
  <mergeCells count="9">
    <mergeCell ref="A10:A13"/>
    <mergeCell ref="A14:A15"/>
    <mergeCell ref="A19:A22"/>
    <mergeCell ref="P1:S1"/>
    <mergeCell ref="P2:S2"/>
    <mergeCell ref="A3:S3"/>
    <mergeCell ref="A4:S4"/>
    <mergeCell ref="A6:A7"/>
    <mergeCell ref="A8:A9"/>
  </mergeCells>
  <printOptions horizontalCentered="1"/>
  <pageMargins left="0.39370078740157483" right="0.39370078740157483" top="0.78740157480314965" bottom="0.59055118110236227" header="0" footer="0"/>
  <pageSetup paperSize="9" scale="97" fitToHeight="3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A5" sqref="A5:XFD5"/>
    </sheetView>
  </sheetViews>
  <sheetFormatPr defaultRowHeight="12.75"/>
  <cols>
    <col min="1" max="1" width="9.140625" style="119"/>
    <col min="2" max="2" width="22.85546875" style="119" customWidth="1"/>
    <col min="3" max="3" width="9.140625" style="119" customWidth="1"/>
    <col min="4" max="7" width="9.140625" style="119"/>
    <col min="8" max="8" width="10.28515625" style="119" customWidth="1"/>
    <col min="9" max="257" width="9.140625" style="119"/>
    <col min="258" max="258" width="22.85546875" style="119" customWidth="1"/>
    <col min="259" max="259" width="9.140625" style="119" customWidth="1"/>
    <col min="260" max="263" width="9.140625" style="119"/>
    <col min="264" max="264" width="10.28515625" style="119" customWidth="1"/>
    <col min="265" max="513" width="9.140625" style="119"/>
    <col min="514" max="514" width="22.85546875" style="119" customWidth="1"/>
    <col min="515" max="515" width="9.140625" style="119" customWidth="1"/>
    <col min="516" max="519" width="9.140625" style="119"/>
    <col min="520" max="520" width="10.28515625" style="119" customWidth="1"/>
    <col min="521" max="769" width="9.140625" style="119"/>
    <col min="770" max="770" width="22.85546875" style="119" customWidth="1"/>
    <col min="771" max="771" width="9.140625" style="119" customWidth="1"/>
    <col min="772" max="775" width="9.140625" style="119"/>
    <col min="776" max="776" width="10.28515625" style="119" customWidth="1"/>
    <col min="777" max="1025" width="9.140625" style="119"/>
    <col min="1026" max="1026" width="22.85546875" style="119" customWidth="1"/>
    <col min="1027" max="1027" width="9.140625" style="119" customWidth="1"/>
    <col min="1028" max="1031" width="9.140625" style="119"/>
    <col min="1032" max="1032" width="10.28515625" style="119" customWidth="1"/>
    <col min="1033" max="1281" width="9.140625" style="119"/>
    <col min="1282" max="1282" width="22.85546875" style="119" customWidth="1"/>
    <col min="1283" max="1283" width="9.140625" style="119" customWidth="1"/>
    <col min="1284" max="1287" width="9.140625" style="119"/>
    <col min="1288" max="1288" width="10.28515625" style="119" customWidth="1"/>
    <col min="1289" max="1537" width="9.140625" style="119"/>
    <col min="1538" max="1538" width="22.85546875" style="119" customWidth="1"/>
    <col min="1539" max="1539" width="9.140625" style="119" customWidth="1"/>
    <col min="1540" max="1543" width="9.140625" style="119"/>
    <col min="1544" max="1544" width="10.28515625" style="119" customWidth="1"/>
    <col min="1545" max="1793" width="9.140625" style="119"/>
    <col min="1794" max="1794" width="22.85546875" style="119" customWidth="1"/>
    <col min="1795" max="1795" width="9.140625" style="119" customWidth="1"/>
    <col min="1796" max="1799" width="9.140625" style="119"/>
    <col min="1800" max="1800" width="10.28515625" style="119" customWidth="1"/>
    <col min="1801" max="2049" width="9.140625" style="119"/>
    <col min="2050" max="2050" width="22.85546875" style="119" customWidth="1"/>
    <col min="2051" max="2051" width="9.140625" style="119" customWidth="1"/>
    <col min="2052" max="2055" width="9.140625" style="119"/>
    <col min="2056" max="2056" width="10.28515625" style="119" customWidth="1"/>
    <col min="2057" max="2305" width="9.140625" style="119"/>
    <col min="2306" max="2306" width="22.85546875" style="119" customWidth="1"/>
    <col min="2307" max="2307" width="9.140625" style="119" customWidth="1"/>
    <col min="2308" max="2311" width="9.140625" style="119"/>
    <col min="2312" max="2312" width="10.28515625" style="119" customWidth="1"/>
    <col min="2313" max="2561" width="9.140625" style="119"/>
    <col min="2562" max="2562" width="22.85546875" style="119" customWidth="1"/>
    <col min="2563" max="2563" width="9.140625" style="119" customWidth="1"/>
    <col min="2564" max="2567" width="9.140625" style="119"/>
    <col min="2568" max="2568" width="10.28515625" style="119" customWidth="1"/>
    <col min="2569" max="2817" width="9.140625" style="119"/>
    <col min="2818" max="2818" width="22.85546875" style="119" customWidth="1"/>
    <col min="2819" max="2819" width="9.140625" style="119" customWidth="1"/>
    <col min="2820" max="2823" width="9.140625" style="119"/>
    <col min="2824" max="2824" width="10.28515625" style="119" customWidth="1"/>
    <col min="2825" max="3073" width="9.140625" style="119"/>
    <col min="3074" max="3074" width="22.85546875" style="119" customWidth="1"/>
    <col min="3075" max="3075" width="9.140625" style="119" customWidth="1"/>
    <col min="3076" max="3079" width="9.140625" style="119"/>
    <col min="3080" max="3080" width="10.28515625" style="119" customWidth="1"/>
    <col min="3081" max="3329" width="9.140625" style="119"/>
    <col min="3330" max="3330" width="22.85546875" style="119" customWidth="1"/>
    <col min="3331" max="3331" width="9.140625" style="119" customWidth="1"/>
    <col min="3332" max="3335" width="9.140625" style="119"/>
    <col min="3336" max="3336" width="10.28515625" style="119" customWidth="1"/>
    <col min="3337" max="3585" width="9.140625" style="119"/>
    <col min="3586" max="3586" width="22.85546875" style="119" customWidth="1"/>
    <col min="3587" max="3587" width="9.140625" style="119" customWidth="1"/>
    <col min="3588" max="3591" width="9.140625" style="119"/>
    <col min="3592" max="3592" width="10.28515625" style="119" customWidth="1"/>
    <col min="3593" max="3841" width="9.140625" style="119"/>
    <col min="3842" max="3842" width="22.85546875" style="119" customWidth="1"/>
    <col min="3843" max="3843" width="9.140625" style="119" customWidth="1"/>
    <col min="3844" max="3847" width="9.140625" style="119"/>
    <col min="3848" max="3848" width="10.28515625" style="119" customWidth="1"/>
    <col min="3849" max="4097" width="9.140625" style="119"/>
    <col min="4098" max="4098" width="22.85546875" style="119" customWidth="1"/>
    <col min="4099" max="4099" width="9.140625" style="119" customWidth="1"/>
    <col min="4100" max="4103" width="9.140625" style="119"/>
    <col min="4104" max="4104" width="10.28515625" style="119" customWidth="1"/>
    <col min="4105" max="4353" width="9.140625" style="119"/>
    <col min="4354" max="4354" width="22.85546875" style="119" customWidth="1"/>
    <col min="4355" max="4355" width="9.140625" style="119" customWidth="1"/>
    <col min="4356" max="4359" width="9.140625" style="119"/>
    <col min="4360" max="4360" width="10.28515625" style="119" customWidth="1"/>
    <col min="4361" max="4609" width="9.140625" style="119"/>
    <col min="4610" max="4610" width="22.85546875" style="119" customWidth="1"/>
    <col min="4611" max="4611" width="9.140625" style="119" customWidth="1"/>
    <col min="4612" max="4615" width="9.140625" style="119"/>
    <col min="4616" max="4616" width="10.28515625" style="119" customWidth="1"/>
    <col min="4617" max="4865" width="9.140625" style="119"/>
    <col min="4866" max="4866" width="22.85546875" style="119" customWidth="1"/>
    <col min="4867" max="4867" width="9.140625" style="119" customWidth="1"/>
    <col min="4868" max="4871" width="9.140625" style="119"/>
    <col min="4872" max="4872" width="10.28515625" style="119" customWidth="1"/>
    <col min="4873" max="5121" width="9.140625" style="119"/>
    <col min="5122" max="5122" width="22.85546875" style="119" customWidth="1"/>
    <col min="5123" max="5123" width="9.140625" style="119" customWidth="1"/>
    <col min="5124" max="5127" width="9.140625" style="119"/>
    <col min="5128" max="5128" width="10.28515625" style="119" customWidth="1"/>
    <col min="5129" max="5377" width="9.140625" style="119"/>
    <col min="5378" max="5378" width="22.85546875" style="119" customWidth="1"/>
    <col min="5379" max="5379" width="9.140625" style="119" customWidth="1"/>
    <col min="5380" max="5383" width="9.140625" style="119"/>
    <col min="5384" max="5384" width="10.28515625" style="119" customWidth="1"/>
    <col min="5385" max="5633" width="9.140625" style="119"/>
    <col min="5634" max="5634" width="22.85546875" style="119" customWidth="1"/>
    <col min="5635" max="5635" width="9.140625" style="119" customWidth="1"/>
    <col min="5636" max="5639" width="9.140625" style="119"/>
    <col min="5640" max="5640" width="10.28515625" style="119" customWidth="1"/>
    <col min="5641" max="5889" width="9.140625" style="119"/>
    <col min="5890" max="5890" width="22.85546875" style="119" customWidth="1"/>
    <col min="5891" max="5891" width="9.140625" style="119" customWidth="1"/>
    <col min="5892" max="5895" width="9.140625" style="119"/>
    <col min="5896" max="5896" width="10.28515625" style="119" customWidth="1"/>
    <col min="5897" max="6145" width="9.140625" style="119"/>
    <col min="6146" max="6146" width="22.85546875" style="119" customWidth="1"/>
    <col min="6147" max="6147" width="9.140625" style="119" customWidth="1"/>
    <col min="6148" max="6151" width="9.140625" style="119"/>
    <col min="6152" max="6152" width="10.28515625" style="119" customWidth="1"/>
    <col min="6153" max="6401" width="9.140625" style="119"/>
    <col min="6402" max="6402" width="22.85546875" style="119" customWidth="1"/>
    <col min="6403" max="6403" width="9.140625" style="119" customWidth="1"/>
    <col min="6404" max="6407" width="9.140625" style="119"/>
    <col min="6408" max="6408" width="10.28515625" style="119" customWidth="1"/>
    <col min="6409" max="6657" width="9.140625" style="119"/>
    <col min="6658" max="6658" width="22.85546875" style="119" customWidth="1"/>
    <col min="6659" max="6659" width="9.140625" style="119" customWidth="1"/>
    <col min="6660" max="6663" width="9.140625" style="119"/>
    <col min="6664" max="6664" width="10.28515625" style="119" customWidth="1"/>
    <col min="6665" max="6913" width="9.140625" style="119"/>
    <col min="6914" max="6914" width="22.85546875" style="119" customWidth="1"/>
    <col min="6915" max="6915" width="9.140625" style="119" customWidth="1"/>
    <col min="6916" max="6919" width="9.140625" style="119"/>
    <col min="6920" max="6920" width="10.28515625" style="119" customWidth="1"/>
    <col min="6921" max="7169" width="9.140625" style="119"/>
    <col min="7170" max="7170" width="22.85546875" style="119" customWidth="1"/>
    <col min="7171" max="7171" width="9.140625" style="119" customWidth="1"/>
    <col min="7172" max="7175" width="9.140625" style="119"/>
    <col min="7176" max="7176" width="10.28515625" style="119" customWidth="1"/>
    <col min="7177" max="7425" width="9.140625" style="119"/>
    <col min="7426" max="7426" width="22.85546875" style="119" customWidth="1"/>
    <col min="7427" max="7427" width="9.140625" style="119" customWidth="1"/>
    <col min="7428" max="7431" width="9.140625" style="119"/>
    <col min="7432" max="7432" width="10.28515625" style="119" customWidth="1"/>
    <col min="7433" max="7681" width="9.140625" style="119"/>
    <col min="7682" max="7682" width="22.85546875" style="119" customWidth="1"/>
    <col min="7683" max="7683" width="9.140625" style="119" customWidth="1"/>
    <col min="7684" max="7687" width="9.140625" style="119"/>
    <col min="7688" max="7688" width="10.28515625" style="119" customWidth="1"/>
    <col min="7689" max="7937" width="9.140625" style="119"/>
    <col min="7938" max="7938" width="22.85546875" style="119" customWidth="1"/>
    <col min="7939" max="7939" width="9.140625" style="119" customWidth="1"/>
    <col min="7940" max="7943" width="9.140625" style="119"/>
    <col min="7944" max="7944" width="10.28515625" style="119" customWidth="1"/>
    <col min="7945" max="8193" width="9.140625" style="119"/>
    <col min="8194" max="8194" width="22.85546875" style="119" customWidth="1"/>
    <col min="8195" max="8195" width="9.140625" style="119" customWidth="1"/>
    <col min="8196" max="8199" width="9.140625" style="119"/>
    <col min="8200" max="8200" width="10.28515625" style="119" customWidth="1"/>
    <col min="8201" max="8449" width="9.140625" style="119"/>
    <col min="8450" max="8450" width="22.85546875" style="119" customWidth="1"/>
    <col min="8451" max="8451" width="9.140625" style="119" customWidth="1"/>
    <col min="8452" max="8455" width="9.140625" style="119"/>
    <col min="8456" max="8456" width="10.28515625" style="119" customWidth="1"/>
    <col min="8457" max="8705" width="9.140625" style="119"/>
    <col min="8706" max="8706" width="22.85546875" style="119" customWidth="1"/>
    <col min="8707" max="8707" width="9.140625" style="119" customWidth="1"/>
    <col min="8708" max="8711" width="9.140625" style="119"/>
    <col min="8712" max="8712" width="10.28515625" style="119" customWidth="1"/>
    <col min="8713" max="8961" width="9.140625" style="119"/>
    <col min="8962" max="8962" width="22.85546875" style="119" customWidth="1"/>
    <col min="8963" max="8963" width="9.140625" style="119" customWidth="1"/>
    <col min="8964" max="8967" width="9.140625" style="119"/>
    <col min="8968" max="8968" width="10.28515625" style="119" customWidth="1"/>
    <col min="8969" max="9217" width="9.140625" style="119"/>
    <col min="9218" max="9218" width="22.85546875" style="119" customWidth="1"/>
    <col min="9219" max="9219" width="9.140625" style="119" customWidth="1"/>
    <col min="9220" max="9223" width="9.140625" style="119"/>
    <col min="9224" max="9224" width="10.28515625" style="119" customWidth="1"/>
    <col min="9225" max="9473" width="9.140625" style="119"/>
    <col min="9474" max="9474" width="22.85546875" style="119" customWidth="1"/>
    <col min="9475" max="9475" width="9.140625" style="119" customWidth="1"/>
    <col min="9476" max="9479" width="9.140625" style="119"/>
    <col min="9480" max="9480" width="10.28515625" style="119" customWidth="1"/>
    <col min="9481" max="9729" width="9.140625" style="119"/>
    <col min="9730" max="9730" width="22.85546875" style="119" customWidth="1"/>
    <col min="9731" max="9731" width="9.140625" style="119" customWidth="1"/>
    <col min="9732" max="9735" width="9.140625" style="119"/>
    <col min="9736" max="9736" width="10.28515625" style="119" customWidth="1"/>
    <col min="9737" max="9985" width="9.140625" style="119"/>
    <col min="9986" max="9986" width="22.85546875" style="119" customWidth="1"/>
    <col min="9987" max="9987" width="9.140625" style="119" customWidth="1"/>
    <col min="9988" max="9991" width="9.140625" style="119"/>
    <col min="9992" max="9992" width="10.28515625" style="119" customWidth="1"/>
    <col min="9993" max="10241" width="9.140625" style="119"/>
    <col min="10242" max="10242" width="22.85546875" style="119" customWidth="1"/>
    <col min="10243" max="10243" width="9.140625" style="119" customWidth="1"/>
    <col min="10244" max="10247" width="9.140625" style="119"/>
    <col min="10248" max="10248" width="10.28515625" style="119" customWidth="1"/>
    <col min="10249" max="10497" width="9.140625" style="119"/>
    <col min="10498" max="10498" width="22.85546875" style="119" customWidth="1"/>
    <col min="10499" max="10499" width="9.140625" style="119" customWidth="1"/>
    <col min="10500" max="10503" width="9.140625" style="119"/>
    <col min="10504" max="10504" width="10.28515625" style="119" customWidth="1"/>
    <col min="10505" max="10753" width="9.140625" style="119"/>
    <col min="10754" max="10754" width="22.85546875" style="119" customWidth="1"/>
    <col min="10755" max="10755" width="9.140625" style="119" customWidth="1"/>
    <col min="10756" max="10759" width="9.140625" style="119"/>
    <col min="10760" max="10760" width="10.28515625" style="119" customWidth="1"/>
    <col min="10761" max="11009" width="9.140625" style="119"/>
    <col min="11010" max="11010" width="22.85546875" style="119" customWidth="1"/>
    <col min="11011" max="11011" width="9.140625" style="119" customWidth="1"/>
    <col min="11012" max="11015" width="9.140625" style="119"/>
    <col min="11016" max="11016" width="10.28515625" style="119" customWidth="1"/>
    <col min="11017" max="11265" width="9.140625" style="119"/>
    <col min="11266" max="11266" width="22.85546875" style="119" customWidth="1"/>
    <col min="11267" max="11267" width="9.140625" style="119" customWidth="1"/>
    <col min="11268" max="11271" width="9.140625" style="119"/>
    <col min="11272" max="11272" width="10.28515625" style="119" customWidth="1"/>
    <col min="11273" max="11521" width="9.140625" style="119"/>
    <col min="11522" max="11522" width="22.85546875" style="119" customWidth="1"/>
    <col min="11523" max="11523" width="9.140625" style="119" customWidth="1"/>
    <col min="11524" max="11527" width="9.140625" style="119"/>
    <col min="11528" max="11528" width="10.28515625" style="119" customWidth="1"/>
    <col min="11529" max="11777" width="9.140625" style="119"/>
    <col min="11778" max="11778" width="22.85546875" style="119" customWidth="1"/>
    <col min="11779" max="11779" width="9.140625" style="119" customWidth="1"/>
    <col min="11780" max="11783" width="9.140625" style="119"/>
    <col min="11784" max="11784" width="10.28515625" style="119" customWidth="1"/>
    <col min="11785" max="12033" width="9.140625" style="119"/>
    <col min="12034" max="12034" width="22.85546875" style="119" customWidth="1"/>
    <col min="12035" max="12035" width="9.140625" style="119" customWidth="1"/>
    <col min="12036" max="12039" width="9.140625" style="119"/>
    <col min="12040" max="12040" width="10.28515625" style="119" customWidth="1"/>
    <col min="12041" max="12289" width="9.140625" style="119"/>
    <col min="12290" max="12290" width="22.85546875" style="119" customWidth="1"/>
    <col min="12291" max="12291" width="9.140625" style="119" customWidth="1"/>
    <col min="12292" max="12295" width="9.140625" style="119"/>
    <col min="12296" max="12296" width="10.28515625" style="119" customWidth="1"/>
    <col min="12297" max="12545" width="9.140625" style="119"/>
    <col min="12546" max="12546" width="22.85546875" style="119" customWidth="1"/>
    <col min="12547" max="12547" width="9.140625" style="119" customWidth="1"/>
    <col min="12548" max="12551" width="9.140625" style="119"/>
    <col min="12552" max="12552" width="10.28515625" style="119" customWidth="1"/>
    <col min="12553" max="12801" width="9.140625" style="119"/>
    <col min="12802" max="12802" width="22.85546875" style="119" customWidth="1"/>
    <col min="12803" max="12803" width="9.140625" style="119" customWidth="1"/>
    <col min="12804" max="12807" width="9.140625" style="119"/>
    <col min="12808" max="12808" width="10.28515625" style="119" customWidth="1"/>
    <col min="12809" max="13057" width="9.140625" style="119"/>
    <col min="13058" max="13058" width="22.85546875" style="119" customWidth="1"/>
    <col min="13059" max="13059" width="9.140625" style="119" customWidth="1"/>
    <col min="13060" max="13063" width="9.140625" style="119"/>
    <col min="13064" max="13064" width="10.28515625" style="119" customWidth="1"/>
    <col min="13065" max="13313" width="9.140625" style="119"/>
    <col min="13314" max="13314" width="22.85546875" style="119" customWidth="1"/>
    <col min="13315" max="13315" width="9.140625" style="119" customWidth="1"/>
    <col min="13316" max="13319" width="9.140625" style="119"/>
    <col min="13320" max="13320" width="10.28515625" style="119" customWidth="1"/>
    <col min="13321" max="13569" width="9.140625" style="119"/>
    <col min="13570" max="13570" width="22.85546875" style="119" customWidth="1"/>
    <col min="13571" max="13571" width="9.140625" style="119" customWidth="1"/>
    <col min="13572" max="13575" width="9.140625" style="119"/>
    <col min="13576" max="13576" width="10.28515625" style="119" customWidth="1"/>
    <col min="13577" max="13825" width="9.140625" style="119"/>
    <col min="13826" max="13826" width="22.85546875" style="119" customWidth="1"/>
    <col min="13827" max="13827" width="9.140625" style="119" customWidth="1"/>
    <col min="13828" max="13831" width="9.140625" style="119"/>
    <col min="13832" max="13832" width="10.28515625" style="119" customWidth="1"/>
    <col min="13833" max="14081" width="9.140625" style="119"/>
    <col min="14082" max="14082" width="22.85546875" style="119" customWidth="1"/>
    <col min="14083" max="14083" width="9.140625" style="119" customWidth="1"/>
    <col min="14084" max="14087" width="9.140625" style="119"/>
    <col min="14088" max="14088" width="10.28515625" style="119" customWidth="1"/>
    <col min="14089" max="14337" width="9.140625" style="119"/>
    <col min="14338" max="14338" width="22.85546875" style="119" customWidth="1"/>
    <col min="14339" max="14339" width="9.140625" style="119" customWidth="1"/>
    <col min="14340" max="14343" width="9.140625" style="119"/>
    <col min="14344" max="14344" width="10.28515625" style="119" customWidth="1"/>
    <col min="14345" max="14593" width="9.140625" style="119"/>
    <col min="14594" max="14594" width="22.85546875" style="119" customWidth="1"/>
    <col min="14595" max="14595" width="9.140625" style="119" customWidth="1"/>
    <col min="14596" max="14599" width="9.140625" style="119"/>
    <col min="14600" max="14600" width="10.28515625" style="119" customWidth="1"/>
    <col min="14601" max="14849" width="9.140625" style="119"/>
    <col min="14850" max="14850" width="22.85546875" style="119" customWidth="1"/>
    <col min="14851" max="14851" width="9.140625" style="119" customWidth="1"/>
    <col min="14852" max="14855" width="9.140625" style="119"/>
    <col min="14856" max="14856" width="10.28515625" style="119" customWidth="1"/>
    <col min="14857" max="15105" width="9.140625" style="119"/>
    <col min="15106" max="15106" width="22.85546875" style="119" customWidth="1"/>
    <col min="15107" max="15107" width="9.140625" style="119" customWidth="1"/>
    <col min="15108" max="15111" width="9.140625" style="119"/>
    <col min="15112" max="15112" width="10.28515625" style="119" customWidth="1"/>
    <col min="15113" max="15361" width="9.140625" style="119"/>
    <col min="15362" max="15362" width="22.85546875" style="119" customWidth="1"/>
    <col min="15363" max="15363" width="9.140625" style="119" customWidth="1"/>
    <col min="15364" max="15367" width="9.140625" style="119"/>
    <col min="15368" max="15368" width="10.28515625" style="119" customWidth="1"/>
    <col min="15369" max="15617" width="9.140625" style="119"/>
    <col min="15618" max="15618" width="22.85546875" style="119" customWidth="1"/>
    <col min="15619" max="15619" width="9.140625" style="119" customWidth="1"/>
    <col min="15620" max="15623" width="9.140625" style="119"/>
    <col min="15624" max="15624" width="10.28515625" style="119" customWidth="1"/>
    <col min="15625" max="15873" width="9.140625" style="119"/>
    <col min="15874" max="15874" width="22.85546875" style="119" customWidth="1"/>
    <col min="15875" max="15875" width="9.140625" style="119" customWidth="1"/>
    <col min="15876" max="15879" width="9.140625" style="119"/>
    <col min="15880" max="15880" width="10.28515625" style="119" customWidth="1"/>
    <col min="15881" max="16129" width="9.140625" style="119"/>
    <col min="16130" max="16130" width="22.85546875" style="119" customWidth="1"/>
    <col min="16131" max="16131" width="9.140625" style="119" customWidth="1"/>
    <col min="16132" max="16135" width="9.140625" style="119"/>
    <col min="16136" max="16136" width="10.28515625" style="119" customWidth="1"/>
    <col min="16137" max="16384" width="9.140625" style="119"/>
  </cols>
  <sheetData>
    <row r="1" spans="2:12">
      <c r="B1" s="132" t="s">
        <v>341</v>
      </c>
      <c r="C1" s="132" t="s">
        <v>342</v>
      </c>
      <c r="D1" s="132" t="s">
        <v>343</v>
      </c>
      <c r="E1" s="132" t="s">
        <v>344</v>
      </c>
      <c r="F1" s="132" t="s">
        <v>345</v>
      </c>
      <c r="G1" s="132" t="s">
        <v>346</v>
      </c>
      <c r="H1" s="132" t="s">
        <v>347</v>
      </c>
      <c r="I1" s="132" t="s">
        <v>348</v>
      </c>
      <c r="J1" s="132" t="s">
        <v>349</v>
      </c>
      <c r="K1" s="132" t="s">
        <v>350</v>
      </c>
      <c r="L1" s="132" t="s">
        <v>172</v>
      </c>
    </row>
    <row r="2" spans="2:12">
      <c r="B2" s="133" t="s">
        <v>351</v>
      </c>
      <c r="C2" s="146">
        <v>0.19989999999999999</v>
      </c>
      <c r="D2" s="146">
        <v>0.1638</v>
      </c>
      <c r="E2" s="146">
        <v>0.12970000000000001</v>
      </c>
      <c r="F2" s="146">
        <v>7.1999999999999995E-2</v>
      </c>
      <c r="G2" s="146">
        <v>1.29E-2</v>
      </c>
      <c r="H2" s="146">
        <v>1.4200000000000001E-2</v>
      </c>
      <c r="I2" s="146">
        <v>8.0299999999999996E-2</v>
      </c>
      <c r="J2" s="146">
        <v>0.1394</v>
      </c>
      <c r="K2" s="146">
        <v>0.18779999999999999</v>
      </c>
      <c r="L2" s="146">
        <f>SUM(C2:K2)</f>
        <v>1</v>
      </c>
    </row>
    <row r="3" spans="2:12">
      <c r="B3" s="133" t="s">
        <v>352</v>
      </c>
      <c r="C3" s="146">
        <v>0.19209999999999999</v>
      </c>
      <c r="D3" s="146">
        <v>0.1598</v>
      </c>
      <c r="E3" s="146">
        <v>0.1328</v>
      </c>
      <c r="F3" s="146">
        <v>7.2999999999999995E-2</v>
      </c>
      <c r="G3" s="146">
        <v>2.1499999999999998E-2</v>
      </c>
      <c r="H3" s="146">
        <v>2.2599999999999999E-2</v>
      </c>
      <c r="I3" s="146">
        <v>8.0100000000000005E-2</v>
      </c>
      <c r="J3" s="146">
        <v>0.13569999999999999</v>
      </c>
      <c r="K3" s="146">
        <v>0.18240000000000001</v>
      </c>
      <c r="L3" s="146">
        <f t="shared" ref="L3:L13" si="0">SUM(C3:K3)</f>
        <v>0.99999999999999989</v>
      </c>
    </row>
    <row r="4" spans="2:12">
      <c r="B4" s="133" t="s">
        <v>353</v>
      </c>
      <c r="C4" s="146">
        <v>0.20499999999999999</v>
      </c>
      <c r="D4" s="146">
        <v>0.17</v>
      </c>
      <c r="E4" s="146">
        <v>0.14499999999999999</v>
      </c>
      <c r="F4" s="146">
        <v>5.1999999999999998E-2</v>
      </c>
      <c r="G4" s="146">
        <v>1.0999999999999999E-2</v>
      </c>
      <c r="H4" s="146">
        <v>1.17E-2</v>
      </c>
      <c r="I4" s="146">
        <v>7.8E-2</v>
      </c>
      <c r="J4" s="146">
        <v>0.13700000000000001</v>
      </c>
      <c r="K4" s="146">
        <v>0.1903</v>
      </c>
      <c r="L4" s="146">
        <f t="shared" si="0"/>
        <v>1</v>
      </c>
    </row>
    <row r="5" spans="2:12">
      <c r="B5" s="133" t="s">
        <v>354</v>
      </c>
      <c r="C5" s="146">
        <v>0.20399999999999999</v>
      </c>
      <c r="D5" s="146">
        <v>0.16200000000000001</v>
      </c>
      <c r="E5" s="146">
        <v>0.12759999999999999</v>
      </c>
      <c r="F5" s="146">
        <v>6.9000000000000006E-2</v>
      </c>
      <c r="G5" s="146">
        <v>0.01</v>
      </c>
      <c r="H5" s="146">
        <v>1.14E-2</v>
      </c>
      <c r="I5" s="146">
        <v>7.8E-2</v>
      </c>
      <c r="J5" s="146">
        <v>0.13950000000000001</v>
      </c>
      <c r="K5" s="146">
        <v>0.19850000000000001</v>
      </c>
      <c r="L5" s="146">
        <f t="shared" si="0"/>
        <v>0.99999999999999989</v>
      </c>
    </row>
    <row r="6" spans="2:12">
      <c r="B6" s="133" t="s">
        <v>355</v>
      </c>
      <c r="C6" s="146">
        <v>0.20200000000000001</v>
      </c>
      <c r="D6" s="146">
        <v>0.16569999999999999</v>
      </c>
      <c r="E6" s="146">
        <v>0.1295</v>
      </c>
      <c r="F6" s="146">
        <v>6.8400000000000002E-2</v>
      </c>
      <c r="G6" s="146">
        <v>1.7000000000000001E-2</v>
      </c>
      <c r="H6" s="146">
        <v>1.9099999999999999E-2</v>
      </c>
      <c r="I6" s="146">
        <v>7.9500000000000001E-2</v>
      </c>
      <c r="J6" s="146">
        <v>0.13339999999999999</v>
      </c>
      <c r="K6" s="146">
        <v>0.18540000000000001</v>
      </c>
      <c r="L6" s="146">
        <f t="shared" si="0"/>
        <v>1</v>
      </c>
    </row>
    <row r="7" spans="2:12">
      <c r="B7" s="133" t="s">
        <v>356</v>
      </c>
      <c r="C7" s="146">
        <v>0.19159999999999999</v>
      </c>
      <c r="D7" s="146">
        <v>0.15329999999999999</v>
      </c>
      <c r="E7" s="146">
        <v>0.12659999999999999</v>
      </c>
      <c r="F7" s="146">
        <v>7.22E-2</v>
      </c>
      <c r="G7" s="146">
        <v>2.4E-2</v>
      </c>
      <c r="H7" s="146">
        <v>2.4E-2</v>
      </c>
      <c r="I7" s="146">
        <v>8.0600000000000005E-2</v>
      </c>
      <c r="J7" s="146">
        <v>0.14080000000000001</v>
      </c>
      <c r="K7" s="146">
        <v>0.18690000000000001</v>
      </c>
      <c r="L7" s="146">
        <f t="shared" si="0"/>
        <v>1</v>
      </c>
    </row>
    <row r="8" spans="2:12">
      <c r="B8" s="133" t="s">
        <v>357</v>
      </c>
      <c r="C8" s="146">
        <v>0.20899999999999999</v>
      </c>
      <c r="D8" s="146">
        <v>0.1704</v>
      </c>
      <c r="E8" s="146">
        <v>0.13059999999999999</v>
      </c>
      <c r="F8" s="146">
        <v>6.2700000000000006E-2</v>
      </c>
      <c r="G8" s="146">
        <v>7.9000000000000008E-3</v>
      </c>
      <c r="H8" s="146">
        <v>9.1000000000000004E-3</v>
      </c>
      <c r="I8" s="146">
        <v>7.2999999999999995E-2</v>
      </c>
      <c r="J8" s="146">
        <v>0.1401</v>
      </c>
      <c r="K8" s="146">
        <v>0.19719999999999999</v>
      </c>
      <c r="L8" s="146">
        <f t="shared" si="0"/>
        <v>1</v>
      </c>
    </row>
    <row r="9" spans="2:12">
      <c r="B9" s="133" t="s">
        <v>358</v>
      </c>
      <c r="C9" s="146">
        <v>0.20610000000000001</v>
      </c>
      <c r="D9" s="146">
        <v>0.16420000000000001</v>
      </c>
      <c r="E9" s="146">
        <v>0.1318</v>
      </c>
      <c r="F9" s="146">
        <v>6.8599999999999994E-2</v>
      </c>
      <c r="G9" s="146">
        <v>1.1599999999999999E-2</v>
      </c>
      <c r="H9" s="146">
        <v>1.1599999999999999E-2</v>
      </c>
      <c r="I9" s="146">
        <v>7.5200000000000003E-2</v>
      </c>
      <c r="J9" s="146">
        <v>0.1381</v>
      </c>
      <c r="K9" s="146">
        <v>0.1928</v>
      </c>
      <c r="L9" s="146">
        <f t="shared" si="0"/>
        <v>1.0000000000000002</v>
      </c>
    </row>
    <row r="10" spans="2:12">
      <c r="B10" s="133" t="s">
        <v>359</v>
      </c>
      <c r="C10" s="146">
        <v>0.19270000000000001</v>
      </c>
      <c r="D10" s="146">
        <v>0.15709999999999999</v>
      </c>
      <c r="E10" s="146">
        <v>0.12820000000000001</v>
      </c>
      <c r="F10" s="146">
        <v>7.2800000000000004E-2</v>
      </c>
      <c r="G10" s="146">
        <v>2.7900000000000001E-2</v>
      </c>
      <c r="H10" s="146">
        <v>2.8899999999999999E-2</v>
      </c>
      <c r="I10" s="146">
        <v>0.08</v>
      </c>
      <c r="J10" s="146">
        <v>0.13439999999999999</v>
      </c>
      <c r="K10" s="146">
        <v>0.17799999999999999</v>
      </c>
      <c r="L10" s="146">
        <f t="shared" si="0"/>
        <v>1</v>
      </c>
    </row>
    <row r="11" spans="2:12">
      <c r="B11" s="133" t="s">
        <v>360</v>
      </c>
      <c r="C11" s="146">
        <v>0.1888</v>
      </c>
      <c r="D11" s="146">
        <v>0.1537</v>
      </c>
      <c r="E11" s="146">
        <v>0.1273</v>
      </c>
      <c r="F11" s="146">
        <v>7.1499999999999994E-2</v>
      </c>
      <c r="G11" s="146">
        <v>2.9600000000000001E-2</v>
      </c>
      <c r="H11" s="146">
        <v>3.1199999999999999E-2</v>
      </c>
      <c r="I11" s="146">
        <v>0.08</v>
      </c>
      <c r="J11" s="146">
        <v>0.13589999999999999</v>
      </c>
      <c r="K11" s="146">
        <v>0.182</v>
      </c>
      <c r="L11" s="146">
        <f t="shared" si="0"/>
        <v>1</v>
      </c>
    </row>
    <row r="12" spans="2:12">
      <c r="B12" s="133" t="s">
        <v>361</v>
      </c>
      <c r="C12" s="146">
        <v>0.19980000000000001</v>
      </c>
      <c r="D12" s="146">
        <v>0.16300000000000001</v>
      </c>
      <c r="E12" s="146">
        <v>0.12659999999999999</v>
      </c>
      <c r="F12" s="146">
        <v>7.2300000000000003E-2</v>
      </c>
      <c r="G12" s="146">
        <v>1.55E-2</v>
      </c>
      <c r="H12" s="146">
        <v>1.7100000000000001E-2</v>
      </c>
      <c r="I12" s="146">
        <v>8.14E-2</v>
      </c>
      <c r="J12" s="146">
        <v>0.13750000000000001</v>
      </c>
      <c r="K12" s="146">
        <v>0.18679999999999999</v>
      </c>
      <c r="L12" s="146">
        <f t="shared" si="0"/>
        <v>0.99999999999999989</v>
      </c>
    </row>
    <row r="13" spans="2:12">
      <c r="B13" s="134" t="s">
        <v>362</v>
      </c>
      <c r="C13" s="135">
        <v>0.19918181818181821</v>
      </c>
      <c r="D13" s="135">
        <v>0.16209090909090909</v>
      </c>
      <c r="E13" s="135">
        <v>0.13051818181818201</v>
      </c>
      <c r="F13" s="135">
        <v>6.8590909090909091E-2</v>
      </c>
      <c r="G13" s="135">
        <v>1.7172727272727274E-2</v>
      </c>
      <c r="H13" s="135">
        <v>1.8263636363636367E-2</v>
      </c>
      <c r="I13" s="135">
        <v>7.8736363636363632E-2</v>
      </c>
      <c r="J13" s="135">
        <v>0.13743636363636363</v>
      </c>
      <c r="K13" s="135">
        <v>0.1880090909090909</v>
      </c>
      <c r="L13" s="135">
        <f t="shared" si="0"/>
        <v>1</v>
      </c>
    </row>
    <row r="15" spans="2:12">
      <c r="C15" s="137"/>
      <c r="D15" s="137"/>
      <c r="E15" s="137"/>
      <c r="F15" s="137"/>
      <c r="G15" s="137"/>
      <c r="H15" s="137"/>
      <c r="I15" s="137"/>
      <c r="J15" s="137"/>
      <c r="K15" s="137"/>
      <c r="L15" s="136"/>
    </row>
    <row r="16" spans="2:12">
      <c r="D16" s="13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"/>
  <sheetViews>
    <sheetView zoomScale="90" zoomScaleNormal="90" workbookViewId="0">
      <pane xSplit="1" ySplit="4" topLeftCell="B98" activePane="bottomRight" state="frozen"/>
      <selection activeCell="B20" sqref="B20"/>
      <selection pane="topRight" activeCell="B20" sqref="B20"/>
      <selection pane="bottomLeft" activeCell="B20" sqref="B20"/>
      <selection pane="bottomRight" activeCell="B20" sqref="B20"/>
    </sheetView>
  </sheetViews>
  <sheetFormatPr defaultRowHeight="15"/>
  <cols>
    <col min="1" max="1" width="34.85546875" style="333" customWidth="1"/>
    <col min="2" max="2" width="44.85546875" style="333" customWidth="1"/>
    <col min="3" max="3" width="15" style="333" customWidth="1"/>
    <col min="4" max="4" width="13.5703125" style="333" customWidth="1"/>
    <col min="5" max="5" width="17" style="333" customWidth="1"/>
    <col min="6" max="6" width="21" style="333" customWidth="1"/>
    <col min="7" max="16384" width="9.140625" style="333"/>
  </cols>
  <sheetData>
    <row r="1" spans="1:9">
      <c r="E1" s="630" t="s">
        <v>920</v>
      </c>
      <c r="F1" s="630"/>
    </row>
    <row r="2" spans="1:9">
      <c r="A2" s="630" t="e">
        <f>#REF!</f>
        <v>#REF!</v>
      </c>
      <c r="B2" s="630"/>
      <c r="C2" s="630"/>
      <c r="D2" s="630"/>
      <c r="E2" s="630"/>
      <c r="F2" s="630"/>
    </row>
    <row r="3" spans="1:9">
      <c r="A3" s="631" t="s">
        <v>827</v>
      </c>
      <c r="B3" s="631"/>
      <c r="C3" s="631"/>
      <c r="D3" s="631"/>
      <c r="E3" s="631"/>
      <c r="F3" s="631"/>
    </row>
    <row r="4" spans="1:9" ht="54.75" customHeight="1">
      <c r="A4" s="384" t="s">
        <v>828</v>
      </c>
      <c r="B4" s="384" t="s">
        <v>829</v>
      </c>
      <c r="C4" s="384" t="s">
        <v>830</v>
      </c>
      <c r="D4" s="384" t="s">
        <v>831</v>
      </c>
      <c r="E4" s="384" t="s">
        <v>832</v>
      </c>
      <c r="F4" s="384" t="s">
        <v>833</v>
      </c>
    </row>
    <row r="5" spans="1:9" s="378" customFormat="1" ht="14.25">
      <c r="A5" s="396" t="s">
        <v>601</v>
      </c>
      <c r="B5" s="395"/>
      <c r="C5" s="395"/>
      <c r="D5" s="395"/>
      <c r="E5" s="397"/>
      <c r="F5" s="395"/>
    </row>
    <row r="6" spans="1:9" s="378" customFormat="1" ht="45">
      <c r="A6" s="621" t="e">
        <f>#REF!</f>
        <v>#REF!</v>
      </c>
      <c r="B6" s="383" t="s">
        <v>907</v>
      </c>
      <c r="C6" s="386">
        <v>1</v>
      </c>
      <c r="D6" s="624" t="e">
        <f>#REF!</f>
        <v>#REF!</v>
      </c>
      <c r="E6" s="393" t="e">
        <f>#REF!</f>
        <v>#REF!</v>
      </c>
      <c r="F6" s="393" t="e">
        <f>$D$6*E6</f>
        <v>#REF!</v>
      </c>
      <c r="G6" s="333"/>
    </row>
    <row r="7" spans="1:9" s="378" customFormat="1">
      <c r="A7" s="622"/>
      <c r="B7" s="383" t="s">
        <v>908</v>
      </c>
      <c r="C7" s="386" t="s">
        <v>835</v>
      </c>
      <c r="D7" s="625"/>
      <c r="E7" s="393" t="e">
        <f>#REF!</f>
        <v>#REF!</v>
      </c>
      <c r="F7" s="393" t="e">
        <f t="shared" ref="F7:F8" si="0">$D$6*E7</f>
        <v>#REF!</v>
      </c>
      <c r="G7" s="333"/>
    </row>
    <row r="8" spans="1:9" s="378" customFormat="1">
      <c r="A8" s="622"/>
      <c r="B8" s="383" t="s">
        <v>885</v>
      </c>
      <c r="C8" s="386" t="s">
        <v>835</v>
      </c>
      <c r="D8" s="625"/>
      <c r="E8" s="393" t="e">
        <f>#REF!</f>
        <v>#REF!</v>
      </c>
      <c r="F8" s="393" t="e">
        <f t="shared" si="0"/>
        <v>#REF!</v>
      </c>
      <c r="G8" s="333"/>
    </row>
    <row r="9" spans="1:9" s="378" customFormat="1">
      <c r="A9" s="622"/>
      <c r="B9" s="383" t="s">
        <v>883</v>
      </c>
      <c r="C9" s="386" t="s">
        <v>900</v>
      </c>
      <c r="D9" s="625"/>
      <c r="E9" s="393" t="e">
        <f>#REF!</f>
        <v>#REF!</v>
      </c>
      <c r="F9" s="393" t="e">
        <f>$D$6*E9*(1/3)</f>
        <v>#REF!</v>
      </c>
      <c r="G9" s="333"/>
    </row>
    <row r="10" spans="1:9" s="378" customFormat="1">
      <c r="A10" s="622"/>
      <c r="B10" s="383" t="s">
        <v>837</v>
      </c>
      <c r="C10" s="386" t="s">
        <v>898</v>
      </c>
      <c r="D10" s="625"/>
      <c r="E10" s="393" t="e">
        <f>#REF!</f>
        <v>#REF!</v>
      </c>
      <c r="F10" s="393" t="e">
        <f>$D$6*E10*6</f>
        <v>#REF!</v>
      </c>
      <c r="G10" s="333"/>
    </row>
    <row r="11" spans="1:9" s="378" customFormat="1">
      <c r="A11" s="622"/>
      <c r="B11" s="386" t="s">
        <v>877</v>
      </c>
      <c r="C11" s="391"/>
      <c r="D11" s="625"/>
      <c r="E11" s="393"/>
      <c r="F11" s="393"/>
      <c r="G11" s="333"/>
    </row>
    <row r="12" spans="1:9" s="378" customFormat="1" ht="30">
      <c r="A12" s="622"/>
      <c r="B12" s="383" t="s">
        <v>852</v>
      </c>
      <c r="C12" s="386" t="s">
        <v>886</v>
      </c>
      <c r="D12" s="625"/>
      <c r="E12" s="393" t="e">
        <f>#REF!</f>
        <v>#REF!</v>
      </c>
      <c r="F12" s="393" t="e">
        <f>$D$6*E12*0.5</f>
        <v>#REF!</v>
      </c>
      <c r="G12" s="333"/>
    </row>
    <row r="13" spans="1:9" s="378" customFormat="1" ht="30">
      <c r="A13" s="622"/>
      <c r="B13" s="383" t="s">
        <v>847</v>
      </c>
      <c r="C13" s="386" t="s">
        <v>887</v>
      </c>
      <c r="D13" s="625"/>
      <c r="E13" s="393" t="e">
        <f>#REF!</f>
        <v>#REF!</v>
      </c>
      <c r="F13" s="393" t="e">
        <f>$D$6*E13*(1/2.5)</f>
        <v>#REF!</v>
      </c>
      <c r="G13" s="333"/>
    </row>
    <row r="14" spans="1:9" s="378" customFormat="1">
      <c r="A14" s="623"/>
      <c r="B14" s="394" t="s">
        <v>893</v>
      </c>
      <c r="C14" s="386" t="s">
        <v>915</v>
      </c>
      <c r="D14" s="626"/>
      <c r="E14" s="393">
        <f>200*H14/250</f>
        <v>16.608000000000001</v>
      </c>
      <c r="F14" s="393" t="e">
        <f>D6*E14*12</f>
        <v>#REF!</v>
      </c>
      <c r="G14" s="333"/>
      <c r="H14" s="333">
        <v>20.76</v>
      </c>
      <c r="I14" s="333" t="s">
        <v>895</v>
      </c>
    </row>
    <row r="15" spans="1:9" s="378" customFormat="1" ht="14.25">
      <c r="A15" s="619" t="s">
        <v>909</v>
      </c>
      <c r="B15" s="620"/>
      <c r="C15" s="388"/>
      <c r="D15" s="380"/>
      <c r="E15" s="389"/>
      <c r="F15" s="382" t="e">
        <f>SUM(F6:F14)</f>
        <v>#REF!</v>
      </c>
    </row>
    <row r="16" spans="1:9" s="378" customFormat="1" ht="30">
      <c r="A16" s="621" t="e">
        <f>#REF!</f>
        <v>#REF!</v>
      </c>
      <c r="B16" s="383" t="s">
        <v>880</v>
      </c>
      <c r="C16" s="386">
        <v>1</v>
      </c>
      <c r="D16" s="624" t="e">
        <f>#REF!</f>
        <v>#REF!</v>
      </c>
      <c r="E16" s="393" t="e">
        <f>#REF!</f>
        <v>#REF!</v>
      </c>
      <c r="F16" s="393" t="e">
        <f>$D$16*E16</f>
        <v>#REF!</v>
      </c>
      <c r="G16" s="333"/>
    </row>
    <row r="17" spans="1:8" s="378" customFormat="1">
      <c r="A17" s="622"/>
      <c r="B17" s="383" t="s">
        <v>899</v>
      </c>
      <c r="C17" s="386">
        <v>1</v>
      </c>
      <c r="D17" s="625"/>
      <c r="E17" s="393" t="e">
        <f>#REF!</f>
        <v>#REF!</v>
      </c>
      <c r="F17" s="393" t="e">
        <f t="shared" ref="F17:F27" si="1">$D$16*E17</f>
        <v>#REF!</v>
      </c>
      <c r="G17" s="333"/>
    </row>
    <row r="18" spans="1:8" s="378" customFormat="1">
      <c r="A18" s="622"/>
      <c r="B18" s="383" t="s">
        <v>878</v>
      </c>
      <c r="C18" s="386" t="s">
        <v>835</v>
      </c>
      <c r="D18" s="625"/>
      <c r="E18" s="393" t="e">
        <f>#REF!</f>
        <v>#REF!</v>
      </c>
      <c r="F18" s="393" t="e">
        <f t="shared" si="1"/>
        <v>#REF!</v>
      </c>
      <c r="G18" s="333"/>
    </row>
    <row r="19" spans="1:8" s="378" customFormat="1">
      <c r="A19" s="622"/>
      <c r="B19" s="383" t="s">
        <v>885</v>
      </c>
      <c r="C19" s="386" t="s">
        <v>835</v>
      </c>
      <c r="D19" s="625"/>
      <c r="E19" s="393" t="e">
        <f>#REF!</f>
        <v>#REF!</v>
      </c>
      <c r="F19" s="393" t="e">
        <f t="shared" si="1"/>
        <v>#REF!</v>
      </c>
      <c r="G19" s="333"/>
    </row>
    <row r="20" spans="1:8" s="378" customFormat="1">
      <c r="A20" s="622"/>
      <c r="B20" s="383" t="s">
        <v>837</v>
      </c>
      <c r="C20" s="386" t="s">
        <v>898</v>
      </c>
      <c r="D20" s="625"/>
      <c r="E20" s="393" t="e">
        <f>E10</f>
        <v>#REF!</v>
      </c>
      <c r="F20" s="393" t="e">
        <f>$D$16*E20*6</f>
        <v>#REF!</v>
      </c>
      <c r="G20" s="333"/>
    </row>
    <row r="21" spans="1:8" s="378" customFormat="1">
      <c r="A21" s="622"/>
      <c r="B21" s="383" t="s">
        <v>882</v>
      </c>
      <c r="C21" s="386" t="s">
        <v>898</v>
      </c>
      <c r="D21" s="625"/>
      <c r="E21" s="393" t="e">
        <f>#REF!</f>
        <v>#REF!</v>
      </c>
      <c r="F21" s="393" t="e">
        <f>$D$16*E21*6</f>
        <v>#REF!</v>
      </c>
      <c r="G21" s="333"/>
    </row>
    <row r="22" spans="1:8" s="378" customFormat="1">
      <c r="A22" s="622"/>
      <c r="B22" s="383" t="s">
        <v>879</v>
      </c>
      <c r="C22" s="386" t="s">
        <v>892</v>
      </c>
      <c r="D22" s="625"/>
      <c r="E22" s="393" t="e">
        <f>#REF!</f>
        <v>#REF!</v>
      </c>
      <c r="F22" s="393" t="e">
        <f>E22</f>
        <v>#REF!</v>
      </c>
      <c r="G22" s="333"/>
    </row>
    <row r="23" spans="1:8" s="378" customFormat="1">
      <c r="A23" s="622"/>
      <c r="B23" s="383" t="s">
        <v>861</v>
      </c>
      <c r="C23" s="386" t="s">
        <v>892</v>
      </c>
      <c r="D23" s="625"/>
      <c r="E23" s="393" t="e">
        <f>#REF!</f>
        <v>#REF!</v>
      </c>
      <c r="F23" s="393" t="e">
        <f>E23</f>
        <v>#REF!</v>
      </c>
      <c r="G23" s="333"/>
    </row>
    <row r="24" spans="1:8" s="378" customFormat="1">
      <c r="A24" s="622"/>
      <c r="B24" s="383" t="s">
        <v>881</v>
      </c>
      <c r="C24" s="386" t="s">
        <v>843</v>
      </c>
      <c r="D24" s="625"/>
      <c r="E24" s="393" t="e">
        <f>#REF!</f>
        <v>#REF!</v>
      </c>
      <c r="F24" s="393" t="e">
        <f t="shared" si="1"/>
        <v>#REF!</v>
      </c>
      <c r="G24" s="333"/>
    </row>
    <row r="25" spans="1:8" s="378" customFormat="1" ht="45">
      <c r="A25" s="622"/>
      <c r="B25" s="386" t="s">
        <v>901</v>
      </c>
      <c r="C25" s="391"/>
      <c r="D25" s="625"/>
      <c r="E25" s="393"/>
      <c r="F25" s="393"/>
      <c r="G25" s="333"/>
    </row>
    <row r="26" spans="1:8" s="378" customFormat="1" ht="30">
      <c r="A26" s="622"/>
      <c r="B26" s="383" t="s">
        <v>852</v>
      </c>
      <c r="C26" s="386" t="s">
        <v>886</v>
      </c>
      <c r="D26" s="625"/>
      <c r="E26" s="393" t="e">
        <f>E12</f>
        <v>#REF!</v>
      </c>
      <c r="F26" s="393" t="e">
        <f>$D$16*E26*0.5</f>
        <v>#REF!</v>
      </c>
      <c r="G26" s="333"/>
    </row>
    <row r="27" spans="1:8" s="378" customFormat="1">
      <c r="A27" s="622"/>
      <c r="B27" s="383" t="s">
        <v>899</v>
      </c>
      <c r="C27" s="386">
        <v>1</v>
      </c>
      <c r="D27" s="625"/>
      <c r="E27" s="393" t="e">
        <f>E17</f>
        <v>#REF!</v>
      </c>
      <c r="F27" s="393" t="e">
        <f t="shared" si="1"/>
        <v>#REF!</v>
      </c>
      <c r="G27" s="333"/>
    </row>
    <row r="28" spans="1:8" s="378" customFormat="1" ht="30">
      <c r="A28" s="622"/>
      <c r="B28" s="383" t="s">
        <v>847</v>
      </c>
      <c r="C28" s="386" t="s">
        <v>887</v>
      </c>
      <c r="D28" s="625"/>
      <c r="E28" s="393" t="e">
        <f>E13</f>
        <v>#REF!</v>
      </c>
      <c r="F28" s="393" t="e">
        <f>$D$16*E28*(1/2.5)</f>
        <v>#REF!</v>
      </c>
      <c r="G28" s="333"/>
    </row>
    <row r="29" spans="1:8" s="378" customFormat="1">
      <c r="A29" s="622"/>
      <c r="B29" s="394" t="str">
        <f>B14</f>
        <v xml:space="preserve">Твердое туалетное мыло </v>
      </c>
      <c r="C29" s="386" t="str">
        <f>C14</f>
        <v>200 г</v>
      </c>
      <c r="D29" s="625"/>
      <c r="E29" s="393">
        <f>E14</f>
        <v>16.608000000000001</v>
      </c>
      <c r="F29" s="393" t="e">
        <f>D16*E29*12</f>
        <v>#REF!</v>
      </c>
      <c r="G29" s="333"/>
    </row>
    <row r="30" spans="1:8" s="378" customFormat="1">
      <c r="A30" s="623"/>
      <c r="B30" s="394" t="s">
        <v>896</v>
      </c>
      <c r="C30" s="386" t="s">
        <v>916</v>
      </c>
      <c r="D30" s="626"/>
      <c r="E30" s="393" t="e">
        <f>#REF!</f>
        <v>#REF!</v>
      </c>
      <c r="F30" s="393" t="e">
        <f>D16*0.5*E30*(H30)</f>
        <v>#REF!</v>
      </c>
      <c r="G30" s="333"/>
      <c r="H30" s="378">
        <v>211</v>
      </c>
    </row>
    <row r="31" spans="1:8" s="378" customFormat="1">
      <c r="A31" s="619" t="s">
        <v>891</v>
      </c>
      <c r="B31" s="620"/>
      <c r="C31" s="380"/>
      <c r="D31" s="380"/>
      <c r="E31" s="393"/>
      <c r="F31" s="382" t="e">
        <f>SUM(F16:F30)</f>
        <v>#REF!</v>
      </c>
      <c r="G31" s="333"/>
    </row>
    <row r="32" spans="1:8" s="378" customFormat="1" ht="45">
      <c r="A32" s="621" t="e">
        <f>#REF!</f>
        <v>#REF!</v>
      </c>
      <c r="B32" s="383" t="s">
        <v>907</v>
      </c>
      <c r="C32" s="386">
        <v>1</v>
      </c>
      <c r="D32" s="624" t="e">
        <f>#REF!</f>
        <v>#REF!</v>
      </c>
      <c r="E32" s="393" t="e">
        <f>E6</f>
        <v>#REF!</v>
      </c>
      <c r="F32" s="393" t="e">
        <f>$D$32*E32</f>
        <v>#REF!</v>
      </c>
      <c r="G32" s="333"/>
    </row>
    <row r="33" spans="1:7" s="378" customFormat="1">
      <c r="A33" s="622"/>
      <c r="B33" s="383" t="s">
        <v>883</v>
      </c>
      <c r="C33" s="386" t="s">
        <v>900</v>
      </c>
      <c r="D33" s="625"/>
      <c r="E33" s="393" t="e">
        <f>E9</f>
        <v>#REF!</v>
      </c>
      <c r="F33" s="393" t="e">
        <f>$D$32*E33*(1/3)</f>
        <v>#REF!</v>
      </c>
      <c r="G33" s="333"/>
    </row>
    <row r="34" spans="1:7" s="378" customFormat="1">
      <c r="A34" s="622"/>
      <c r="B34" s="383" t="s">
        <v>899</v>
      </c>
      <c r="C34" s="386">
        <v>1</v>
      </c>
      <c r="D34" s="625"/>
      <c r="E34" s="393" t="e">
        <f>E17</f>
        <v>#REF!</v>
      </c>
      <c r="F34" s="393" t="e">
        <f t="shared" ref="F34:F40" si="2">$D$32*E34</f>
        <v>#REF!</v>
      </c>
      <c r="G34" s="333"/>
    </row>
    <row r="35" spans="1:7" s="378" customFormat="1">
      <c r="A35" s="622"/>
      <c r="B35" s="383" t="s">
        <v>878</v>
      </c>
      <c r="C35" s="386" t="s">
        <v>835</v>
      </c>
      <c r="D35" s="625"/>
      <c r="E35" s="393" t="e">
        <f>E18</f>
        <v>#REF!</v>
      </c>
      <c r="F35" s="393" t="e">
        <f t="shared" si="2"/>
        <v>#REF!</v>
      </c>
    </row>
    <row r="36" spans="1:7" s="378" customFormat="1">
      <c r="A36" s="622"/>
      <c r="B36" s="383" t="s">
        <v>885</v>
      </c>
      <c r="C36" s="386" t="s">
        <v>835</v>
      </c>
      <c r="D36" s="625"/>
      <c r="E36" s="393" t="e">
        <f>E19</f>
        <v>#REF!</v>
      </c>
      <c r="F36" s="393" t="e">
        <f t="shared" si="2"/>
        <v>#REF!</v>
      </c>
    </row>
    <row r="37" spans="1:7" s="378" customFormat="1">
      <c r="A37" s="622"/>
      <c r="B37" s="383" t="s">
        <v>837</v>
      </c>
      <c r="C37" s="386" t="s">
        <v>898</v>
      </c>
      <c r="D37" s="625"/>
      <c r="E37" s="393" t="e">
        <f>E20</f>
        <v>#REF!</v>
      </c>
      <c r="F37" s="393" t="e">
        <f>$D$32*E37*6</f>
        <v>#REF!</v>
      </c>
    </row>
    <row r="38" spans="1:7" s="378" customFormat="1">
      <c r="A38" s="622"/>
      <c r="B38" s="386" t="s">
        <v>877</v>
      </c>
      <c r="C38" s="391"/>
      <c r="D38" s="625"/>
      <c r="E38" s="393"/>
      <c r="F38" s="393"/>
    </row>
    <row r="39" spans="1:7" s="378" customFormat="1" ht="30">
      <c r="A39" s="622"/>
      <c r="B39" s="383" t="s">
        <v>852</v>
      </c>
      <c r="C39" s="386" t="s">
        <v>886</v>
      </c>
      <c r="D39" s="625"/>
      <c r="E39" s="393" t="e">
        <f>E26</f>
        <v>#REF!</v>
      </c>
      <c r="F39" s="393" t="e">
        <f>$D$32*E39*0.5</f>
        <v>#REF!</v>
      </c>
    </row>
    <row r="40" spans="1:7" s="378" customFormat="1">
      <c r="A40" s="622"/>
      <c r="B40" s="383" t="s">
        <v>899</v>
      </c>
      <c r="C40" s="386">
        <v>1</v>
      </c>
      <c r="D40" s="625"/>
      <c r="E40" s="393" t="e">
        <f>E27</f>
        <v>#REF!</v>
      </c>
      <c r="F40" s="393" t="e">
        <f t="shared" si="2"/>
        <v>#REF!</v>
      </c>
    </row>
    <row r="41" spans="1:7" s="378" customFormat="1" ht="30">
      <c r="A41" s="622"/>
      <c r="B41" s="383" t="s">
        <v>910</v>
      </c>
      <c r="C41" s="386" t="s">
        <v>887</v>
      </c>
      <c r="D41" s="625"/>
      <c r="E41" s="393" t="e">
        <f>E28</f>
        <v>#REF!</v>
      </c>
      <c r="F41" s="393" t="e">
        <f>$D$32*E41*(1/2.5)</f>
        <v>#REF!</v>
      </c>
    </row>
    <row r="42" spans="1:7" s="378" customFormat="1">
      <c r="A42" s="622"/>
      <c r="B42" s="394" t="str">
        <f>B29</f>
        <v xml:space="preserve">Твердое туалетное мыло </v>
      </c>
      <c r="C42" s="386" t="str">
        <f>C29</f>
        <v>200 г</v>
      </c>
      <c r="D42" s="625"/>
      <c r="E42" s="393">
        <f>E29</f>
        <v>16.608000000000001</v>
      </c>
      <c r="F42" s="393" t="e">
        <f>D32*E42*12</f>
        <v>#REF!</v>
      </c>
    </row>
    <row r="43" spans="1:7" s="378" customFormat="1">
      <c r="A43" s="623"/>
      <c r="B43" s="394" t="str">
        <f>B30</f>
        <v>Молоко</v>
      </c>
      <c r="C43" s="386" t="str">
        <f>C30</f>
        <v>0,5 л</v>
      </c>
      <c r="D43" s="626"/>
      <c r="E43" s="393" t="e">
        <f>E30</f>
        <v>#REF!</v>
      </c>
      <c r="F43" s="393" t="e">
        <f>D32*0.5*E43*H30</f>
        <v>#REF!</v>
      </c>
    </row>
    <row r="44" spans="1:7" s="378" customFormat="1" ht="14.25">
      <c r="A44" s="619" t="s">
        <v>911</v>
      </c>
      <c r="B44" s="620"/>
      <c r="C44" s="388"/>
      <c r="D44" s="380"/>
      <c r="E44" s="389"/>
      <c r="F44" s="382" t="e">
        <f>SUM(F32:F43)</f>
        <v>#REF!</v>
      </c>
    </row>
    <row r="45" spans="1:7" s="378" customFormat="1" ht="30">
      <c r="A45" s="627" t="e">
        <f>#REF!</f>
        <v>#REF!</v>
      </c>
      <c r="B45" s="383" t="s">
        <v>853</v>
      </c>
      <c r="C45" s="386">
        <v>1</v>
      </c>
      <c r="D45" s="624" t="e">
        <f>#REF!</f>
        <v>#REF!</v>
      </c>
      <c r="E45" s="393" t="e">
        <f>#REF!</f>
        <v>#REF!</v>
      </c>
      <c r="F45" s="393" t="e">
        <f>$D$45*E45</f>
        <v>#REF!</v>
      </c>
    </row>
    <row r="46" spans="1:7">
      <c r="A46" s="628"/>
      <c r="B46" s="383" t="s">
        <v>854</v>
      </c>
      <c r="C46" s="386" t="s">
        <v>840</v>
      </c>
      <c r="D46" s="625"/>
      <c r="E46" s="393" t="e">
        <f>#REF!</f>
        <v>#REF!</v>
      </c>
      <c r="F46" s="393" t="e">
        <f>$D$45*E46*0.5</f>
        <v>#REF!</v>
      </c>
    </row>
    <row r="47" spans="1:7">
      <c r="A47" s="628"/>
      <c r="B47" s="383" t="s">
        <v>855</v>
      </c>
      <c r="C47" s="386" t="s">
        <v>856</v>
      </c>
      <c r="D47" s="625"/>
      <c r="E47" s="393" t="e">
        <f>#REF!</f>
        <v>#REF!</v>
      </c>
      <c r="F47" s="393" t="e">
        <f>$D$45*E47*2</f>
        <v>#REF!</v>
      </c>
    </row>
    <row r="48" spans="1:7" ht="30">
      <c r="A48" s="628"/>
      <c r="B48" s="383" t="s">
        <v>857</v>
      </c>
      <c r="C48" s="386">
        <v>1</v>
      </c>
      <c r="D48" s="625"/>
      <c r="E48" s="393" t="e">
        <f>#REF!</f>
        <v>#REF!</v>
      </c>
      <c r="F48" s="393" t="e">
        <f t="shared" ref="F48:F68" si="3">$D$45*E48</f>
        <v>#REF!</v>
      </c>
    </row>
    <row r="49" spans="1:7" ht="45">
      <c r="A49" s="628"/>
      <c r="B49" s="383" t="s">
        <v>888</v>
      </c>
      <c r="C49" s="386" t="s">
        <v>835</v>
      </c>
      <c r="D49" s="625"/>
      <c r="E49" s="393" t="e">
        <f>#REF!</f>
        <v>#REF!</v>
      </c>
      <c r="F49" s="393" t="e">
        <f t="shared" si="3"/>
        <v>#REF!</v>
      </c>
    </row>
    <row r="50" spans="1:7" ht="30">
      <c r="A50" s="628"/>
      <c r="B50" s="383" t="s">
        <v>858</v>
      </c>
      <c r="C50" s="386" t="s">
        <v>859</v>
      </c>
      <c r="D50" s="625"/>
      <c r="E50" s="393" t="e">
        <f>#REF!</f>
        <v>#REF!</v>
      </c>
      <c r="F50" s="393" t="e">
        <f>$D$45*E50*0.5</f>
        <v>#REF!</v>
      </c>
    </row>
    <row r="51" spans="1:7">
      <c r="A51" s="628"/>
      <c r="B51" s="383" t="s">
        <v>860</v>
      </c>
      <c r="C51" s="386" t="s">
        <v>843</v>
      </c>
      <c r="D51" s="625"/>
      <c r="E51" s="393" t="e">
        <f>#REF!</f>
        <v>#REF!</v>
      </c>
      <c r="F51" s="393" t="e">
        <f t="shared" si="3"/>
        <v>#REF!</v>
      </c>
    </row>
    <row r="52" spans="1:7">
      <c r="A52" s="628"/>
      <c r="B52" s="383" t="s">
        <v>861</v>
      </c>
      <c r="C52" s="386" t="s">
        <v>843</v>
      </c>
      <c r="D52" s="625"/>
      <c r="E52" s="393" t="e">
        <f>#REF!</f>
        <v>#REF!</v>
      </c>
      <c r="F52" s="393" t="e">
        <f t="shared" si="3"/>
        <v>#REF!</v>
      </c>
    </row>
    <row r="53" spans="1:7" ht="30">
      <c r="A53" s="628"/>
      <c r="B53" s="383" t="s">
        <v>862</v>
      </c>
      <c r="C53" s="386" t="s">
        <v>863</v>
      </c>
      <c r="D53" s="625"/>
      <c r="E53" s="393" t="e">
        <f>#REF!</f>
        <v>#REF!</v>
      </c>
      <c r="F53" s="393" t="e">
        <f>$D$45*E53*9</f>
        <v>#REF!</v>
      </c>
    </row>
    <row r="54" spans="1:7">
      <c r="A54" s="628"/>
      <c r="B54" s="383" t="s">
        <v>864</v>
      </c>
      <c r="C54" s="386" t="s">
        <v>835</v>
      </c>
      <c r="D54" s="625"/>
      <c r="E54" s="393" t="e">
        <f>#REF!</f>
        <v>#REF!</v>
      </c>
      <c r="F54" s="393" t="e">
        <f t="shared" si="3"/>
        <v>#REF!</v>
      </c>
    </row>
    <row r="55" spans="1:7">
      <c r="A55" s="628"/>
      <c r="B55" s="383" t="s">
        <v>865</v>
      </c>
      <c r="C55" s="386" t="s">
        <v>835</v>
      </c>
      <c r="D55" s="625"/>
      <c r="E55" s="393" t="e">
        <f>#REF!</f>
        <v>#REF!</v>
      </c>
      <c r="F55" s="393" t="e">
        <f t="shared" si="3"/>
        <v>#REF!</v>
      </c>
    </row>
    <row r="56" spans="1:7">
      <c r="A56" s="628"/>
      <c r="B56" s="383" t="s">
        <v>839</v>
      </c>
      <c r="C56" s="386" t="s">
        <v>840</v>
      </c>
      <c r="D56" s="625"/>
      <c r="E56" s="393" t="e">
        <f>#REF!</f>
        <v>#REF!</v>
      </c>
      <c r="F56" s="393" t="e">
        <f>$D$45*E56*0.5</f>
        <v>#REF!</v>
      </c>
    </row>
    <row r="57" spans="1:7">
      <c r="A57" s="628"/>
      <c r="B57" s="383" t="s">
        <v>851</v>
      </c>
      <c r="C57" s="386" t="s">
        <v>840</v>
      </c>
      <c r="D57" s="625"/>
      <c r="E57" s="393" t="e">
        <f>#REF!</f>
        <v>#REF!</v>
      </c>
      <c r="F57" s="393" t="e">
        <f>$D$45*E57*0.5</f>
        <v>#REF!</v>
      </c>
    </row>
    <row r="58" spans="1:7">
      <c r="A58" s="628"/>
      <c r="B58" s="383" t="s">
        <v>842</v>
      </c>
      <c r="C58" s="386" t="s">
        <v>843</v>
      </c>
      <c r="D58" s="625"/>
      <c r="E58" s="393" t="e">
        <f>#REF!</f>
        <v>#REF!</v>
      </c>
      <c r="F58" s="393" t="e">
        <f t="shared" si="3"/>
        <v>#REF!</v>
      </c>
    </row>
    <row r="59" spans="1:7">
      <c r="A59" s="628"/>
      <c r="B59" s="383" t="s">
        <v>866</v>
      </c>
      <c r="C59" s="386" t="s">
        <v>840</v>
      </c>
      <c r="D59" s="625"/>
      <c r="E59" s="393" t="e">
        <f>#REF!</f>
        <v>#REF!</v>
      </c>
      <c r="F59" s="393" t="e">
        <f>$D$45*E59*0.5</f>
        <v>#REF!</v>
      </c>
    </row>
    <row r="60" spans="1:7">
      <c r="A60" s="628"/>
      <c r="B60" s="383" t="s">
        <v>881</v>
      </c>
      <c r="C60" s="386" t="s">
        <v>843</v>
      </c>
      <c r="D60" s="625"/>
      <c r="E60" s="393" t="e">
        <f>#REF!</f>
        <v>#REF!</v>
      </c>
      <c r="F60" s="393" t="e">
        <f t="shared" si="3"/>
        <v>#REF!</v>
      </c>
    </row>
    <row r="61" spans="1:7" ht="30">
      <c r="A61" s="628"/>
      <c r="B61" s="383" t="s">
        <v>844</v>
      </c>
      <c r="C61" s="386" t="s">
        <v>867</v>
      </c>
      <c r="D61" s="625"/>
      <c r="E61" s="393" t="e">
        <f>#REF!</f>
        <v>#REF!</v>
      </c>
      <c r="F61" s="393" t="e">
        <f>E61*3</f>
        <v>#REF!</v>
      </c>
      <c r="G61" s="333">
        <f>10%*30</f>
        <v>3</v>
      </c>
    </row>
    <row r="62" spans="1:7" ht="30">
      <c r="A62" s="628"/>
      <c r="B62" s="383" t="s">
        <v>868</v>
      </c>
      <c r="C62" s="386" t="s">
        <v>869</v>
      </c>
      <c r="D62" s="625"/>
      <c r="E62" s="393" t="e">
        <f>#REF!</f>
        <v>#REF!</v>
      </c>
      <c r="F62" s="393" t="e">
        <f>E62*G61</f>
        <v>#REF!</v>
      </c>
    </row>
    <row r="63" spans="1:7">
      <c r="A63" s="628"/>
      <c r="B63" s="386" t="s">
        <v>845</v>
      </c>
      <c r="C63" s="391"/>
      <c r="D63" s="625"/>
      <c r="E63" s="393"/>
      <c r="F63" s="393"/>
    </row>
    <row r="64" spans="1:7" ht="45">
      <c r="A64" s="628"/>
      <c r="B64" s="383" t="s">
        <v>870</v>
      </c>
      <c r="C64" s="386">
        <v>1</v>
      </c>
      <c r="D64" s="625"/>
      <c r="E64" s="393" t="e">
        <f>#REF!</f>
        <v>#REF!</v>
      </c>
      <c r="F64" s="393" t="e">
        <f t="shared" si="3"/>
        <v>#REF!</v>
      </c>
    </row>
    <row r="65" spans="1:7" ht="30">
      <c r="A65" s="628"/>
      <c r="B65" s="383" t="s">
        <v>857</v>
      </c>
      <c r="C65" s="386">
        <v>1</v>
      </c>
      <c r="D65" s="625"/>
      <c r="E65" s="393" t="e">
        <f>#REF!</f>
        <v>#REF!</v>
      </c>
      <c r="F65" s="393" t="e">
        <f t="shared" si="3"/>
        <v>#REF!</v>
      </c>
    </row>
    <row r="66" spans="1:7">
      <c r="A66" s="628"/>
      <c r="B66" s="383" t="s">
        <v>871</v>
      </c>
      <c r="C66" s="386" t="s">
        <v>872</v>
      </c>
      <c r="D66" s="625"/>
      <c r="E66" s="393" t="e">
        <f>#REF!</f>
        <v>#REF!</v>
      </c>
      <c r="F66" s="393" t="e">
        <f t="shared" si="3"/>
        <v>#REF!</v>
      </c>
    </row>
    <row r="67" spans="1:7" ht="30">
      <c r="A67" s="628"/>
      <c r="B67" s="383" t="s">
        <v>847</v>
      </c>
      <c r="C67" s="386" t="s">
        <v>887</v>
      </c>
      <c r="D67" s="625"/>
      <c r="E67" s="393" t="e">
        <f>#REF!</f>
        <v>#REF!</v>
      </c>
      <c r="F67" s="393" t="e">
        <f>$D$45*E67*(1/2.5)</f>
        <v>#REF!</v>
      </c>
    </row>
    <row r="68" spans="1:7" ht="45">
      <c r="A68" s="628"/>
      <c r="B68" s="383" t="s">
        <v>873</v>
      </c>
      <c r="C68" s="386" t="s">
        <v>835</v>
      </c>
      <c r="D68" s="625"/>
      <c r="E68" s="393" t="e">
        <f>#REF!</f>
        <v>#REF!</v>
      </c>
      <c r="F68" s="393" t="e">
        <f t="shared" si="3"/>
        <v>#REF!</v>
      </c>
    </row>
    <row r="69" spans="1:7" ht="15" customHeight="1">
      <c r="A69" s="628"/>
      <c r="B69" s="394" t="str">
        <f>B42</f>
        <v xml:space="preserve">Твердое туалетное мыло </v>
      </c>
      <c r="C69" s="386" t="s">
        <v>894</v>
      </c>
      <c r="D69" s="625"/>
      <c r="E69" s="393" t="e">
        <f>E106</f>
        <v>#REF!</v>
      </c>
      <c r="F69" s="393" t="e">
        <f>D45*E69*12</f>
        <v>#REF!</v>
      </c>
    </row>
    <row r="70" spans="1:7">
      <c r="A70" s="629"/>
      <c r="B70" s="394" t="str">
        <f>B43</f>
        <v>Молоко</v>
      </c>
      <c r="C70" s="386" t="str">
        <f>C43</f>
        <v>0,5 л</v>
      </c>
      <c r="D70" s="626"/>
      <c r="E70" s="393" t="e">
        <f>E43</f>
        <v>#REF!</v>
      </c>
      <c r="F70" s="393" t="e">
        <f>D45*E70*0.5*H30</f>
        <v>#REF!</v>
      </c>
    </row>
    <row r="71" spans="1:7" s="378" customFormat="1" ht="14.25">
      <c r="A71" s="619" t="s">
        <v>889</v>
      </c>
      <c r="B71" s="620"/>
      <c r="C71" s="388"/>
      <c r="D71" s="380"/>
      <c r="E71" s="389"/>
      <c r="F71" s="382" t="e">
        <f>SUM(F45:F70)</f>
        <v>#REF!</v>
      </c>
    </row>
    <row r="72" spans="1:7" ht="30">
      <c r="A72" s="621" t="e">
        <f>#REF!</f>
        <v>#REF!</v>
      </c>
      <c r="B72" s="383" t="s">
        <v>912</v>
      </c>
      <c r="C72" s="386">
        <v>1</v>
      </c>
      <c r="D72" s="635" t="e">
        <f>#REF!</f>
        <v>#REF!</v>
      </c>
      <c r="E72" s="393" t="e">
        <f>E32</f>
        <v>#REF!</v>
      </c>
      <c r="F72" s="393" t="e">
        <f>$D$72*E72</f>
        <v>#REF!</v>
      </c>
    </row>
    <row r="73" spans="1:7">
      <c r="A73" s="622"/>
      <c r="B73" s="383" t="s">
        <v>878</v>
      </c>
      <c r="C73" s="386" t="s">
        <v>835</v>
      </c>
      <c r="D73" s="635"/>
      <c r="E73" s="393" t="e">
        <f>E35</f>
        <v>#REF!</v>
      </c>
      <c r="F73" s="393" t="e">
        <f>$D$72*E73</f>
        <v>#REF!</v>
      </c>
    </row>
    <row r="74" spans="1:7">
      <c r="A74" s="622"/>
      <c r="B74" s="383" t="s">
        <v>837</v>
      </c>
      <c r="C74" s="386" t="s">
        <v>898</v>
      </c>
      <c r="D74" s="635"/>
      <c r="E74" s="379" t="e">
        <f>E37</f>
        <v>#REF!</v>
      </c>
      <c r="F74" s="393" t="e">
        <f>$D$72*E74*6</f>
        <v>#REF!</v>
      </c>
    </row>
    <row r="75" spans="1:7">
      <c r="A75" s="622"/>
      <c r="B75" s="383" t="s">
        <v>861</v>
      </c>
      <c r="C75" s="386" t="s">
        <v>892</v>
      </c>
      <c r="D75" s="635"/>
      <c r="E75" s="379" t="e">
        <f>E52</f>
        <v>#REF!</v>
      </c>
      <c r="F75" s="393" t="e">
        <f>E75*G75</f>
        <v>#REF!</v>
      </c>
      <c r="G75" s="333">
        <f>10%*20</f>
        <v>2</v>
      </c>
    </row>
    <row r="76" spans="1:7">
      <c r="A76" s="622"/>
      <c r="B76" s="383" t="s">
        <v>879</v>
      </c>
      <c r="C76" s="386" t="s">
        <v>892</v>
      </c>
      <c r="D76" s="635"/>
      <c r="E76" s="379" t="e">
        <f>#REF!</f>
        <v>#REF!</v>
      </c>
      <c r="F76" s="393" t="e">
        <f>E76*G75</f>
        <v>#REF!</v>
      </c>
    </row>
    <row r="77" spans="1:7">
      <c r="A77" s="622"/>
      <c r="B77" s="386" t="s">
        <v>845</v>
      </c>
      <c r="C77" s="391"/>
      <c r="D77" s="635"/>
      <c r="E77" s="385"/>
      <c r="F77" s="393"/>
    </row>
    <row r="78" spans="1:7" ht="30">
      <c r="A78" s="622"/>
      <c r="B78" s="383" t="s">
        <v>852</v>
      </c>
      <c r="C78" s="386" t="s">
        <v>886</v>
      </c>
      <c r="D78" s="635"/>
      <c r="E78" s="393" t="e">
        <f>E39</f>
        <v>#REF!</v>
      </c>
      <c r="F78" s="393" t="e">
        <f>$D$72*E78*0.5</f>
        <v>#REF!</v>
      </c>
    </row>
    <row r="79" spans="1:7" ht="30">
      <c r="A79" s="622"/>
      <c r="B79" s="383" t="s">
        <v>847</v>
      </c>
      <c r="C79" s="386" t="s">
        <v>887</v>
      </c>
      <c r="D79" s="635"/>
      <c r="E79" s="393" t="e">
        <f>E41</f>
        <v>#REF!</v>
      </c>
      <c r="F79" s="393" t="e">
        <f>$D$72*E79*(1/2.5)</f>
        <v>#REF!</v>
      </c>
    </row>
    <row r="80" spans="1:7" ht="45">
      <c r="A80" s="622"/>
      <c r="B80" s="386" t="s">
        <v>902</v>
      </c>
      <c r="C80" s="391"/>
      <c r="D80" s="635"/>
      <c r="E80" s="385"/>
      <c r="F80" s="393"/>
    </row>
    <row r="81" spans="1:6" ht="30">
      <c r="A81" s="622"/>
      <c r="B81" s="383" t="s">
        <v>880</v>
      </c>
      <c r="C81" s="386">
        <v>1</v>
      </c>
      <c r="D81" s="635"/>
      <c r="E81" s="393" t="e">
        <f>#REF!</f>
        <v>#REF!</v>
      </c>
      <c r="F81" s="393" t="e">
        <f>$D$72*E81</f>
        <v>#REF!</v>
      </c>
    </row>
    <row r="82" spans="1:6">
      <c r="A82" s="622"/>
      <c r="B82" s="383" t="s">
        <v>885</v>
      </c>
      <c r="C82" s="386" t="s">
        <v>835</v>
      </c>
      <c r="D82" s="635"/>
      <c r="E82" s="379" t="e">
        <f>#REF!</f>
        <v>#REF!</v>
      </c>
      <c r="F82" s="393" t="e">
        <f>$D$72*E82</f>
        <v>#REF!</v>
      </c>
    </row>
    <row r="83" spans="1:6">
      <c r="A83" s="622"/>
      <c r="B83" s="383" t="s">
        <v>903</v>
      </c>
      <c r="C83" s="386">
        <v>1</v>
      </c>
      <c r="D83" s="635"/>
      <c r="E83" s="379" t="e">
        <f>#REF!</f>
        <v>#REF!</v>
      </c>
      <c r="F83" s="393" t="e">
        <f>$D$72*E83</f>
        <v>#REF!</v>
      </c>
    </row>
    <row r="84" spans="1:6">
      <c r="A84" s="622"/>
      <c r="B84" s="383" t="s">
        <v>837</v>
      </c>
      <c r="C84" s="386" t="s">
        <v>904</v>
      </c>
      <c r="D84" s="635"/>
      <c r="E84" s="379" t="e">
        <f>E37</f>
        <v>#REF!</v>
      </c>
      <c r="F84" s="393" t="e">
        <f>$D$72*E84*4</f>
        <v>#REF!</v>
      </c>
    </row>
    <row r="85" spans="1:6">
      <c r="A85" s="622"/>
      <c r="B85" s="383" t="s">
        <v>839</v>
      </c>
      <c r="C85" s="386" t="s">
        <v>843</v>
      </c>
      <c r="D85" s="635"/>
      <c r="E85" s="379" t="e">
        <f>#REF!</f>
        <v>#REF!</v>
      </c>
      <c r="F85" s="393" t="e">
        <f>$D$72*E85</f>
        <v>#REF!</v>
      </c>
    </row>
    <row r="86" spans="1:6">
      <c r="A86" s="622"/>
      <c r="B86" s="383" t="s">
        <v>851</v>
      </c>
      <c r="C86" s="386" t="s">
        <v>840</v>
      </c>
      <c r="D86" s="635"/>
      <c r="E86" s="379" t="e">
        <f>#REF!</f>
        <v>#REF!</v>
      </c>
      <c r="F86" s="393" t="e">
        <f>$D$72*E86*0.5</f>
        <v>#REF!</v>
      </c>
    </row>
    <row r="87" spans="1:6" ht="30">
      <c r="A87" s="622"/>
      <c r="B87" s="383" t="s">
        <v>884</v>
      </c>
      <c r="C87" s="386" t="s">
        <v>843</v>
      </c>
      <c r="D87" s="635"/>
      <c r="E87" s="393" t="e">
        <f>#REF!</f>
        <v>#REF!</v>
      </c>
      <c r="F87" s="393" t="e">
        <f>$D$72*E87</f>
        <v>#REF!</v>
      </c>
    </row>
    <row r="88" spans="1:6">
      <c r="A88" s="622"/>
      <c r="B88" s="383" t="s">
        <v>881</v>
      </c>
      <c r="C88" s="386" t="s">
        <v>892</v>
      </c>
      <c r="D88" s="635"/>
      <c r="E88" s="379" t="e">
        <f>#REF!</f>
        <v>#REF!</v>
      </c>
      <c r="F88" s="393" t="e">
        <f>E88*G75</f>
        <v>#REF!</v>
      </c>
    </row>
    <row r="89" spans="1:6">
      <c r="A89" s="622"/>
      <c r="B89" s="383" t="s">
        <v>905</v>
      </c>
      <c r="C89" s="386" t="s">
        <v>906</v>
      </c>
      <c r="D89" s="635"/>
      <c r="E89" s="379" t="e">
        <f>#REF!</f>
        <v>#REF!</v>
      </c>
      <c r="F89" s="393" t="e">
        <f>E89*G75</f>
        <v>#REF!</v>
      </c>
    </row>
    <row r="90" spans="1:6">
      <c r="A90" s="622"/>
      <c r="B90" s="394" t="str">
        <f>B69</f>
        <v xml:space="preserve">Твердое туалетное мыло </v>
      </c>
      <c r="C90" s="400" t="s">
        <v>915</v>
      </c>
      <c r="D90" s="635"/>
      <c r="E90" s="379">
        <f>E42</f>
        <v>16.608000000000001</v>
      </c>
      <c r="F90" s="393" t="e">
        <f>D72*E90*12</f>
        <v>#REF!</v>
      </c>
    </row>
    <row r="91" spans="1:6">
      <c r="A91" s="623"/>
      <c r="B91" s="394" t="str">
        <f>B70</f>
        <v>Молоко</v>
      </c>
      <c r="C91" s="400" t="str">
        <f>C70</f>
        <v>0,5 л</v>
      </c>
      <c r="D91" s="635"/>
      <c r="E91" s="379" t="e">
        <f>E70</f>
        <v>#REF!</v>
      </c>
      <c r="F91" s="393" t="e">
        <f>D72*0.5*E91*H30</f>
        <v>#REF!</v>
      </c>
    </row>
    <row r="92" spans="1:6" s="378" customFormat="1" ht="14.25">
      <c r="A92" s="619" t="s">
        <v>913</v>
      </c>
      <c r="B92" s="620"/>
      <c r="C92" s="388"/>
      <c r="D92" s="398"/>
      <c r="E92" s="382"/>
      <c r="F92" s="382" t="e">
        <f>SUM(F72:F91)</f>
        <v>#REF!</v>
      </c>
    </row>
    <row r="93" spans="1:6" ht="30">
      <c r="A93" s="632" t="e">
        <f>#REF!</f>
        <v>#REF!</v>
      </c>
      <c r="B93" s="383" t="s">
        <v>834</v>
      </c>
      <c r="C93" s="386">
        <v>1</v>
      </c>
      <c r="D93" s="624" t="e">
        <f>#REF!</f>
        <v>#REF!</v>
      </c>
      <c r="E93" s="393" t="e">
        <f>#REF!</f>
        <v>#REF!</v>
      </c>
      <c r="F93" s="393" t="e">
        <f>$D$93*E93</f>
        <v>#REF!</v>
      </c>
    </row>
    <row r="94" spans="1:6">
      <c r="A94" s="633"/>
      <c r="B94" s="383" t="s">
        <v>836</v>
      </c>
      <c r="C94" s="386" t="s">
        <v>835</v>
      </c>
      <c r="D94" s="625"/>
      <c r="E94" s="393" t="e">
        <f>#REF!</f>
        <v>#REF!</v>
      </c>
      <c r="F94" s="393" t="e">
        <f>$D$93*E94</f>
        <v>#REF!</v>
      </c>
    </row>
    <row r="95" spans="1:6">
      <c r="A95" s="633"/>
      <c r="B95" s="383" t="s">
        <v>837</v>
      </c>
      <c r="C95" s="386" t="s">
        <v>838</v>
      </c>
      <c r="D95" s="625"/>
      <c r="E95" s="393" t="e">
        <f>#REF!</f>
        <v>#REF!</v>
      </c>
      <c r="F95" s="393" t="e">
        <f>$D$93*E95*12</f>
        <v>#REF!</v>
      </c>
    </row>
    <row r="96" spans="1:6">
      <c r="A96" s="633"/>
      <c r="B96" s="383" t="s">
        <v>839</v>
      </c>
      <c r="C96" s="386" t="s">
        <v>840</v>
      </c>
      <c r="D96" s="625"/>
      <c r="E96" s="393" t="e">
        <f>#REF!</f>
        <v>#REF!</v>
      </c>
      <c r="F96" s="393" t="e">
        <f>$D$93*E96*0.5</f>
        <v>#REF!</v>
      </c>
    </row>
    <row r="97" spans="1:7" ht="47.25" customHeight="1">
      <c r="A97" s="633"/>
      <c r="B97" s="383" t="s">
        <v>841</v>
      </c>
      <c r="C97" s="386" t="s">
        <v>890</v>
      </c>
      <c r="D97" s="625"/>
      <c r="E97" s="393" t="e">
        <f>#REF!</f>
        <v>#REF!</v>
      </c>
      <c r="F97" s="393" t="e">
        <f>E97*G97</f>
        <v>#REF!</v>
      </c>
      <c r="G97" s="333">
        <f>10%*22</f>
        <v>2.2000000000000002</v>
      </c>
    </row>
    <row r="98" spans="1:7">
      <c r="A98" s="633"/>
      <c r="B98" s="383" t="s">
        <v>842</v>
      </c>
      <c r="C98" s="386" t="s">
        <v>843</v>
      </c>
      <c r="D98" s="625"/>
      <c r="E98" s="393" t="e">
        <f>#REF!</f>
        <v>#REF!</v>
      </c>
      <c r="F98" s="393" t="e">
        <f>$D$93*E98</f>
        <v>#REF!</v>
      </c>
    </row>
    <row r="99" spans="1:7">
      <c r="A99" s="633"/>
      <c r="B99" s="383" t="s">
        <v>881</v>
      </c>
      <c r="C99" s="386" t="s">
        <v>843</v>
      </c>
      <c r="D99" s="625"/>
      <c r="E99" s="393" t="e">
        <f>#REF!</f>
        <v>#REF!</v>
      </c>
      <c r="F99" s="393" t="e">
        <f>$D$93*E99</f>
        <v>#REF!</v>
      </c>
    </row>
    <row r="100" spans="1:7" ht="30">
      <c r="A100" s="633"/>
      <c r="B100" s="383" t="s">
        <v>844</v>
      </c>
      <c r="C100" s="386" t="s">
        <v>843</v>
      </c>
      <c r="D100" s="625"/>
      <c r="E100" s="393" t="e">
        <f>#REF!</f>
        <v>#REF!</v>
      </c>
      <c r="F100" s="393" t="e">
        <f>$D$93*E100</f>
        <v>#REF!</v>
      </c>
    </row>
    <row r="101" spans="1:7">
      <c r="A101" s="633"/>
      <c r="B101" s="386" t="s">
        <v>845</v>
      </c>
      <c r="C101" s="391"/>
      <c r="D101" s="625"/>
      <c r="E101" s="393" t="e">
        <f>#REF!</f>
        <v>#REF!</v>
      </c>
      <c r="F101" s="393" t="e">
        <f>$D$93*E101</f>
        <v>#REF!</v>
      </c>
    </row>
    <row r="102" spans="1:7" ht="30">
      <c r="A102" s="633"/>
      <c r="B102" s="383" t="s">
        <v>846</v>
      </c>
      <c r="C102" s="386" t="s">
        <v>886</v>
      </c>
      <c r="D102" s="625"/>
      <c r="E102" s="393" t="e">
        <f>#REF!</f>
        <v>#REF!</v>
      </c>
      <c r="F102" s="393" t="e">
        <f>$D$93*E102*0.5</f>
        <v>#REF!</v>
      </c>
    </row>
    <row r="103" spans="1:7" ht="30">
      <c r="A103" s="633"/>
      <c r="B103" s="383" t="s">
        <v>847</v>
      </c>
      <c r="C103" s="386" t="s">
        <v>887</v>
      </c>
      <c r="D103" s="625"/>
      <c r="E103" s="393" t="e">
        <f>#REF!</f>
        <v>#REF!</v>
      </c>
      <c r="F103" s="393" t="e">
        <f>$D$93*E103*(1/2.5)</f>
        <v>#REF!</v>
      </c>
    </row>
    <row r="104" spans="1:7">
      <c r="A104" s="633"/>
      <c r="B104" s="383" t="s">
        <v>848</v>
      </c>
      <c r="C104" s="386" t="s">
        <v>840</v>
      </c>
      <c r="D104" s="625"/>
      <c r="E104" s="393" t="e">
        <f>#REF!</f>
        <v>#REF!</v>
      </c>
      <c r="F104" s="393" t="e">
        <f>$D$93*E104*0.5</f>
        <v>#REF!</v>
      </c>
    </row>
    <row r="105" spans="1:7" ht="30">
      <c r="A105" s="633"/>
      <c r="B105" s="399" t="s">
        <v>849</v>
      </c>
      <c r="C105" s="386" t="s">
        <v>835</v>
      </c>
      <c r="D105" s="625"/>
      <c r="E105" s="393" t="e">
        <f>#REF!</f>
        <v>#REF!</v>
      </c>
      <c r="F105" s="393" t="e">
        <f>$D$93*E105</f>
        <v>#REF!</v>
      </c>
    </row>
    <row r="106" spans="1:7">
      <c r="A106" s="633"/>
      <c r="B106" s="399" t="str">
        <f>B90</f>
        <v xml:space="preserve">Твердое туалетное мыло </v>
      </c>
      <c r="C106" s="386" t="s">
        <v>894</v>
      </c>
      <c r="D106" s="625"/>
      <c r="E106" s="393" t="e">
        <f>#REF!</f>
        <v>#REF!</v>
      </c>
      <c r="F106" s="393" t="e">
        <f>D93*E106*9</f>
        <v>#REF!</v>
      </c>
    </row>
    <row r="107" spans="1:7">
      <c r="A107" s="634"/>
      <c r="B107" s="399" t="str">
        <f>B91</f>
        <v>Молоко</v>
      </c>
      <c r="C107" s="386" t="str">
        <f>C91</f>
        <v>0,5 л</v>
      </c>
      <c r="D107" s="626"/>
      <c r="E107" s="393" t="e">
        <f>E91</f>
        <v>#REF!</v>
      </c>
      <c r="F107" s="393" t="e">
        <f>D93*E107*0.5*H30</f>
        <v>#REF!</v>
      </c>
    </row>
    <row r="108" spans="1:7" s="378" customFormat="1" ht="14.25">
      <c r="A108" s="618" t="s">
        <v>914</v>
      </c>
      <c r="B108" s="618"/>
      <c r="C108" s="388"/>
      <c r="D108" s="380"/>
      <c r="E108" s="381"/>
      <c r="F108" s="382" t="e">
        <f>SUM(F93:F107)</f>
        <v>#REF!</v>
      </c>
    </row>
    <row r="109" spans="1:7" s="378" customFormat="1" ht="14.25">
      <c r="A109" s="619" t="s">
        <v>917</v>
      </c>
      <c r="B109" s="620"/>
      <c r="C109" s="388"/>
      <c r="D109" s="380"/>
      <c r="E109" s="381"/>
      <c r="F109" s="382" t="e">
        <f>F15+F31+F44+F71+F92+F108</f>
        <v>#REF!</v>
      </c>
    </row>
    <row r="111" spans="1:7">
      <c r="D111" s="392" t="e">
        <f>D6+D16+D32+D45+D72+D93-#REF!</f>
        <v>#REF!</v>
      </c>
    </row>
  </sheetData>
  <mergeCells count="22">
    <mergeCell ref="A109:B109"/>
    <mergeCell ref="A93:A107"/>
    <mergeCell ref="D93:D107"/>
    <mergeCell ref="A15:B15"/>
    <mergeCell ref="A31:B31"/>
    <mergeCell ref="A44:B44"/>
    <mergeCell ref="D45:D70"/>
    <mergeCell ref="A71:B71"/>
    <mergeCell ref="A92:B92"/>
    <mergeCell ref="A16:A30"/>
    <mergeCell ref="D16:D30"/>
    <mergeCell ref="A32:A43"/>
    <mergeCell ref="D32:D43"/>
    <mergeCell ref="A72:A91"/>
    <mergeCell ref="D72:D91"/>
    <mergeCell ref="E1:F1"/>
    <mergeCell ref="A2:F2"/>
    <mergeCell ref="A3:F3"/>
    <mergeCell ref="A108:B108"/>
    <mergeCell ref="A6:A14"/>
    <mergeCell ref="D6:D14"/>
    <mergeCell ref="A45:A70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9"/>
  <sheetViews>
    <sheetView zoomScale="90" zoomScaleNormal="90" workbookViewId="0">
      <pane xSplit="1" ySplit="4" topLeftCell="B87" activePane="bottomRight" state="frozen"/>
      <selection activeCell="B20" sqref="B20"/>
      <selection pane="topRight" activeCell="B20" sqref="B20"/>
      <selection pane="bottomLeft" activeCell="B20" sqref="B20"/>
      <selection pane="bottomRight" activeCell="B20" sqref="B20"/>
    </sheetView>
  </sheetViews>
  <sheetFormatPr defaultRowHeight="15"/>
  <cols>
    <col min="1" max="1" width="34.85546875" style="333" customWidth="1"/>
    <col min="2" max="2" width="44.85546875" style="333" customWidth="1"/>
    <col min="3" max="3" width="15" style="333" customWidth="1"/>
    <col min="4" max="4" width="13.5703125" style="333" customWidth="1"/>
    <col min="5" max="5" width="17" style="333" customWidth="1"/>
    <col min="6" max="6" width="21" style="333" customWidth="1"/>
    <col min="7" max="16384" width="9.140625" style="333"/>
  </cols>
  <sheetData>
    <row r="1" spans="1:9">
      <c r="E1" s="630" t="s">
        <v>921</v>
      </c>
      <c r="F1" s="630"/>
    </row>
    <row r="2" spans="1:9">
      <c r="A2" s="630" t="e">
        <f>#REF!</f>
        <v>#REF!</v>
      </c>
      <c r="B2" s="630"/>
      <c r="C2" s="630"/>
      <c r="D2" s="630"/>
      <c r="E2" s="630"/>
      <c r="F2" s="630"/>
    </row>
    <row r="3" spans="1:9">
      <c r="A3" s="631" t="s">
        <v>827</v>
      </c>
      <c r="B3" s="631"/>
      <c r="C3" s="631"/>
      <c r="D3" s="631"/>
      <c r="E3" s="631"/>
      <c r="F3" s="631"/>
    </row>
    <row r="4" spans="1:9" ht="54.75" customHeight="1">
      <c r="A4" s="387" t="s">
        <v>828</v>
      </c>
      <c r="B4" s="387" t="s">
        <v>829</v>
      </c>
      <c r="C4" s="387" t="s">
        <v>830</v>
      </c>
      <c r="D4" s="387" t="s">
        <v>831</v>
      </c>
      <c r="E4" s="387" t="s">
        <v>832</v>
      </c>
      <c r="F4" s="387" t="s">
        <v>833</v>
      </c>
    </row>
    <row r="5" spans="1:9" s="378" customFormat="1" ht="14.25">
      <c r="A5" s="396" t="s">
        <v>318</v>
      </c>
      <c r="B5" s="395"/>
      <c r="C5" s="395"/>
      <c r="D5" s="395"/>
      <c r="E5" s="397"/>
      <c r="F5" s="395"/>
    </row>
    <row r="6" spans="1:9" s="378" customFormat="1" ht="45">
      <c r="A6" s="621" t="e">
        <f>#REF!</f>
        <v>#REF!</v>
      </c>
      <c r="B6" s="383" t="s">
        <v>907</v>
      </c>
      <c r="C6" s="386">
        <v>1</v>
      </c>
      <c r="D6" s="624" t="e">
        <f>#REF!</f>
        <v>#REF!</v>
      </c>
      <c r="E6" s="393" t="e">
        <f>#REF!</f>
        <v>#REF!</v>
      </c>
      <c r="F6" s="393" t="e">
        <f>$D$6*E6</f>
        <v>#REF!</v>
      </c>
      <c r="G6" s="333"/>
    </row>
    <row r="7" spans="1:9" s="378" customFormat="1">
      <c r="A7" s="622"/>
      <c r="B7" s="383" t="s">
        <v>908</v>
      </c>
      <c r="C7" s="386" t="s">
        <v>835</v>
      </c>
      <c r="D7" s="625"/>
      <c r="E7" s="393" t="e">
        <f>#REF!</f>
        <v>#REF!</v>
      </c>
      <c r="F7" s="393" t="e">
        <f t="shared" ref="F7:F8" si="0">$D$6*E7</f>
        <v>#REF!</v>
      </c>
      <c r="G7" s="333"/>
    </row>
    <row r="8" spans="1:9" s="378" customFormat="1">
      <c r="A8" s="622"/>
      <c r="B8" s="383" t="s">
        <v>885</v>
      </c>
      <c r="C8" s="386" t="s">
        <v>835</v>
      </c>
      <c r="D8" s="625"/>
      <c r="E8" s="393" t="e">
        <f>#REF!</f>
        <v>#REF!</v>
      </c>
      <c r="F8" s="393" t="e">
        <f t="shared" si="0"/>
        <v>#REF!</v>
      </c>
      <c r="G8" s="333"/>
    </row>
    <row r="9" spans="1:9" s="378" customFormat="1">
      <c r="A9" s="622"/>
      <c r="B9" s="383" t="s">
        <v>883</v>
      </c>
      <c r="C9" s="386" t="s">
        <v>900</v>
      </c>
      <c r="D9" s="625"/>
      <c r="E9" s="393" t="e">
        <f>#REF!</f>
        <v>#REF!</v>
      </c>
      <c r="F9" s="393" t="e">
        <f>$D$6*E9*(1/3)</f>
        <v>#REF!</v>
      </c>
      <c r="G9" s="333"/>
    </row>
    <row r="10" spans="1:9" s="378" customFormat="1">
      <c r="A10" s="622"/>
      <c r="B10" s="383" t="s">
        <v>837</v>
      </c>
      <c r="C10" s="386" t="s">
        <v>898</v>
      </c>
      <c r="D10" s="625"/>
      <c r="E10" s="393" t="e">
        <f>#REF!</f>
        <v>#REF!</v>
      </c>
      <c r="F10" s="393" t="e">
        <f>$D$6*E10*6</f>
        <v>#REF!</v>
      </c>
      <c r="G10" s="333"/>
    </row>
    <row r="11" spans="1:9" s="378" customFormat="1">
      <c r="A11" s="622"/>
      <c r="B11" s="386" t="s">
        <v>877</v>
      </c>
      <c r="C11" s="391"/>
      <c r="D11" s="625"/>
      <c r="E11" s="393"/>
      <c r="F11" s="393"/>
      <c r="G11" s="333"/>
    </row>
    <row r="12" spans="1:9" s="378" customFormat="1" ht="30">
      <c r="A12" s="622"/>
      <c r="B12" s="383" t="s">
        <v>852</v>
      </c>
      <c r="C12" s="386" t="s">
        <v>886</v>
      </c>
      <c r="D12" s="625"/>
      <c r="E12" s="393" t="e">
        <f>#REF!</f>
        <v>#REF!</v>
      </c>
      <c r="F12" s="393" t="e">
        <f>$D$6*E12*0.5</f>
        <v>#REF!</v>
      </c>
      <c r="G12" s="333"/>
    </row>
    <row r="13" spans="1:9" s="378" customFormat="1" ht="30">
      <c r="A13" s="622"/>
      <c r="B13" s="383" t="s">
        <v>847</v>
      </c>
      <c r="C13" s="386" t="s">
        <v>887</v>
      </c>
      <c r="D13" s="625"/>
      <c r="E13" s="393" t="e">
        <f>#REF!</f>
        <v>#REF!</v>
      </c>
      <c r="F13" s="393" t="e">
        <f>$D$6*E13*(1/2.5)</f>
        <v>#REF!</v>
      </c>
      <c r="G13" s="333"/>
    </row>
    <row r="14" spans="1:9" s="378" customFormat="1">
      <c r="A14" s="623"/>
      <c r="B14" s="394" t="s">
        <v>893</v>
      </c>
      <c r="C14" s="386" t="s">
        <v>915</v>
      </c>
      <c r="D14" s="626"/>
      <c r="E14" s="393">
        <f>200*H14/250</f>
        <v>16.608000000000001</v>
      </c>
      <c r="F14" s="393" t="e">
        <f>D6*E14*12</f>
        <v>#REF!</v>
      </c>
      <c r="G14" s="333"/>
      <c r="H14" s="333">
        <v>20.76</v>
      </c>
      <c r="I14" s="333" t="s">
        <v>895</v>
      </c>
    </row>
    <row r="15" spans="1:9" s="378" customFormat="1" ht="14.25">
      <c r="A15" s="619" t="s">
        <v>909</v>
      </c>
      <c r="B15" s="620"/>
      <c r="C15" s="388"/>
      <c r="D15" s="380"/>
      <c r="E15" s="389"/>
      <c r="F15" s="382" t="e">
        <f>SUM(F6:F14)</f>
        <v>#REF!</v>
      </c>
    </row>
    <row r="16" spans="1:9" s="378" customFormat="1" ht="30">
      <c r="A16" s="621" t="e">
        <f>#REF!</f>
        <v>#REF!</v>
      </c>
      <c r="B16" s="383" t="s">
        <v>880</v>
      </c>
      <c r="C16" s="386">
        <v>1</v>
      </c>
      <c r="D16" s="624" t="e">
        <f>#REF!</f>
        <v>#REF!</v>
      </c>
      <c r="E16" s="393" t="e">
        <f>#REF!</f>
        <v>#REF!</v>
      </c>
      <c r="F16" s="393" t="e">
        <f>$D$16*E16</f>
        <v>#REF!</v>
      </c>
      <c r="G16" s="333"/>
    </row>
    <row r="17" spans="1:8" s="378" customFormat="1">
      <c r="A17" s="622"/>
      <c r="B17" s="383" t="s">
        <v>899</v>
      </c>
      <c r="C17" s="386">
        <v>1</v>
      </c>
      <c r="D17" s="625"/>
      <c r="E17" s="393" t="e">
        <f>#REF!</f>
        <v>#REF!</v>
      </c>
      <c r="F17" s="393" t="e">
        <f t="shared" ref="F17:F27" si="1">$D$16*E17</f>
        <v>#REF!</v>
      </c>
      <c r="G17" s="333"/>
    </row>
    <row r="18" spans="1:8" s="378" customFormat="1">
      <c r="A18" s="622"/>
      <c r="B18" s="383" t="s">
        <v>878</v>
      </c>
      <c r="C18" s="386" t="s">
        <v>835</v>
      </c>
      <c r="D18" s="625"/>
      <c r="E18" s="393" t="e">
        <f>#REF!</f>
        <v>#REF!</v>
      </c>
      <c r="F18" s="393" t="e">
        <f t="shared" si="1"/>
        <v>#REF!</v>
      </c>
      <c r="G18" s="333"/>
    </row>
    <row r="19" spans="1:8" s="378" customFormat="1">
      <c r="A19" s="622"/>
      <c r="B19" s="383" t="s">
        <v>885</v>
      </c>
      <c r="C19" s="386" t="s">
        <v>835</v>
      </c>
      <c r="D19" s="625"/>
      <c r="E19" s="393" t="e">
        <f>#REF!</f>
        <v>#REF!</v>
      </c>
      <c r="F19" s="393" t="e">
        <f t="shared" si="1"/>
        <v>#REF!</v>
      </c>
      <c r="G19" s="333"/>
    </row>
    <row r="20" spans="1:8" s="378" customFormat="1">
      <c r="A20" s="622"/>
      <c r="B20" s="383" t="s">
        <v>837</v>
      </c>
      <c r="C20" s="386" t="s">
        <v>898</v>
      </c>
      <c r="D20" s="625"/>
      <c r="E20" s="393" t="e">
        <f>E10</f>
        <v>#REF!</v>
      </c>
      <c r="F20" s="393" t="e">
        <f>$D$16*E20*6</f>
        <v>#REF!</v>
      </c>
      <c r="G20" s="333"/>
    </row>
    <row r="21" spans="1:8" s="378" customFormat="1">
      <c r="A21" s="622"/>
      <c r="B21" s="383" t="s">
        <v>882</v>
      </c>
      <c r="C21" s="386" t="s">
        <v>898</v>
      </c>
      <c r="D21" s="625"/>
      <c r="E21" s="393" t="e">
        <f>#REF!</f>
        <v>#REF!</v>
      </c>
      <c r="F21" s="393" t="e">
        <f>$D$16*E21*6</f>
        <v>#REF!</v>
      </c>
      <c r="G21" s="333"/>
    </row>
    <row r="22" spans="1:8" s="378" customFormat="1">
      <c r="A22" s="622"/>
      <c r="B22" s="383" t="s">
        <v>879</v>
      </c>
      <c r="C22" s="386" t="s">
        <v>892</v>
      </c>
      <c r="D22" s="625"/>
      <c r="E22" s="393" t="e">
        <f>#REF!</f>
        <v>#REF!</v>
      </c>
      <c r="F22" s="393">
        <v>0</v>
      </c>
      <c r="G22" s="333"/>
    </row>
    <row r="23" spans="1:8" s="378" customFormat="1">
      <c r="A23" s="622"/>
      <c r="B23" s="383" t="s">
        <v>861</v>
      </c>
      <c r="C23" s="386" t="s">
        <v>892</v>
      </c>
      <c r="D23" s="625"/>
      <c r="E23" s="393" t="e">
        <f>#REF!</f>
        <v>#REF!</v>
      </c>
      <c r="F23" s="393">
        <v>0</v>
      </c>
      <c r="G23" s="333"/>
    </row>
    <row r="24" spans="1:8" s="378" customFormat="1">
      <c r="A24" s="622"/>
      <c r="B24" s="383" t="s">
        <v>881</v>
      </c>
      <c r="C24" s="386" t="s">
        <v>843</v>
      </c>
      <c r="D24" s="625"/>
      <c r="E24" s="393" t="e">
        <f>#REF!</f>
        <v>#REF!</v>
      </c>
      <c r="F24" s="393" t="e">
        <f t="shared" si="1"/>
        <v>#REF!</v>
      </c>
      <c r="G24" s="333"/>
    </row>
    <row r="25" spans="1:8" s="378" customFormat="1" ht="45">
      <c r="A25" s="622"/>
      <c r="B25" s="386" t="s">
        <v>901</v>
      </c>
      <c r="C25" s="391"/>
      <c r="D25" s="625"/>
      <c r="E25" s="393"/>
      <c r="F25" s="393"/>
      <c r="G25" s="333"/>
    </row>
    <row r="26" spans="1:8" s="378" customFormat="1" ht="30">
      <c r="A26" s="622"/>
      <c r="B26" s="383" t="s">
        <v>852</v>
      </c>
      <c r="C26" s="386" t="s">
        <v>886</v>
      </c>
      <c r="D26" s="625"/>
      <c r="E26" s="393" t="e">
        <f>E12</f>
        <v>#REF!</v>
      </c>
      <c r="F26" s="393" t="e">
        <f>$D$16*E26*0.5</f>
        <v>#REF!</v>
      </c>
      <c r="G26" s="333"/>
    </row>
    <row r="27" spans="1:8" s="378" customFormat="1">
      <c r="A27" s="622"/>
      <c r="B27" s="383" t="s">
        <v>899</v>
      </c>
      <c r="C27" s="386">
        <v>1</v>
      </c>
      <c r="D27" s="625"/>
      <c r="E27" s="393" t="e">
        <f>E17</f>
        <v>#REF!</v>
      </c>
      <c r="F27" s="393" t="e">
        <f t="shared" si="1"/>
        <v>#REF!</v>
      </c>
      <c r="G27" s="333"/>
    </row>
    <row r="28" spans="1:8" s="378" customFormat="1" ht="30">
      <c r="A28" s="622"/>
      <c r="B28" s="383" t="s">
        <v>847</v>
      </c>
      <c r="C28" s="386" t="s">
        <v>887</v>
      </c>
      <c r="D28" s="625"/>
      <c r="E28" s="393" t="e">
        <f>E13</f>
        <v>#REF!</v>
      </c>
      <c r="F28" s="393" t="e">
        <f>$D$16*E28*(1/2.5)</f>
        <v>#REF!</v>
      </c>
      <c r="G28" s="333"/>
    </row>
    <row r="29" spans="1:8" s="378" customFormat="1">
      <c r="A29" s="622"/>
      <c r="B29" s="394" t="str">
        <f>B14</f>
        <v xml:space="preserve">Твердое туалетное мыло </v>
      </c>
      <c r="C29" s="386" t="str">
        <f>C14</f>
        <v>200 г</v>
      </c>
      <c r="D29" s="625"/>
      <c r="E29" s="393">
        <f>E14</f>
        <v>16.608000000000001</v>
      </c>
      <c r="F29" s="393" t="e">
        <f>D16*E29*12</f>
        <v>#REF!</v>
      </c>
      <c r="G29" s="333"/>
    </row>
    <row r="30" spans="1:8" s="378" customFormat="1">
      <c r="A30" s="623"/>
      <c r="B30" s="394" t="s">
        <v>896</v>
      </c>
      <c r="C30" s="386" t="s">
        <v>916</v>
      </c>
      <c r="D30" s="626"/>
      <c r="E30" s="393" t="e">
        <f>#REF!</f>
        <v>#REF!</v>
      </c>
      <c r="F30" s="393" t="e">
        <f>D16*0.5*E30*(H30)</f>
        <v>#REF!</v>
      </c>
      <c r="G30" s="333"/>
      <c r="H30" s="378">
        <v>211</v>
      </c>
    </row>
    <row r="31" spans="1:8" s="378" customFormat="1">
      <c r="A31" s="619" t="s">
        <v>891</v>
      </c>
      <c r="B31" s="620"/>
      <c r="C31" s="380"/>
      <c r="D31" s="380"/>
      <c r="E31" s="393"/>
      <c r="F31" s="382" t="e">
        <f>SUM(F16:F30)</f>
        <v>#REF!</v>
      </c>
      <c r="G31" s="333"/>
    </row>
    <row r="32" spans="1:8" s="378" customFormat="1" ht="45">
      <c r="A32" s="621" t="e">
        <f>#REF!</f>
        <v>#REF!</v>
      </c>
      <c r="B32" s="383" t="s">
        <v>907</v>
      </c>
      <c r="C32" s="386">
        <v>1</v>
      </c>
      <c r="D32" s="624" t="e">
        <f>#REF!</f>
        <v>#REF!</v>
      </c>
      <c r="E32" s="393" t="e">
        <f>E6</f>
        <v>#REF!</v>
      </c>
      <c r="F32" s="393" t="e">
        <f>$D$32*E32</f>
        <v>#REF!</v>
      </c>
      <c r="G32" s="333"/>
    </row>
    <row r="33" spans="1:7" s="378" customFormat="1">
      <c r="A33" s="622"/>
      <c r="B33" s="383" t="s">
        <v>883</v>
      </c>
      <c r="C33" s="386" t="s">
        <v>900</v>
      </c>
      <c r="D33" s="625"/>
      <c r="E33" s="393" t="e">
        <f>E9</f>
        <v>#REF!</v>
      </c>
      <c r="F33" s="393" t="e">
        <f>$D$32*E33*(1/3)</f>
        <v>#REF!</v>
      </c>
      <c r="G33" s="333"/>
    </row>
    <row r="34" spans="1:7" s="378" customFormat="1">
      <c r="A34" s="622"/>
      <c r="B34" s="383" t="s">
        <v>899</v>
      </c>
      <c r="C34" s="386">
        <v>1</v>
      </c>
      <c r="D34" s="625"/>
      <c r="E34" s="393" t="e">
        <f>E17</f>
        <v>#REF!</v>
      </c>
      <c r="F34" s="393" t="e">
        <f t="shared" ref="F34:F40" si="2">$D$32*E34</f>
        <v>#REF!</v>
      </c>
      <c r="G34" s="333"/>
    </row>
    <row r="35" spans="1:7" s="378" customFormat="1">
      <c r="A35" s="622"/>
      <c r="B35" s="383" t="s">
        <v>878</v>
      </c>
      <c r="C35" s="386" t="s">
        <v>835</v>
      </c>
      <c r="D35" s="625"/>
      <c r="E35" s="393" t="e">
        <f>E18</f>
        <v>#REF!</v>
      </c>
      <c r="F35" s="393" t="e">
        <f t="shared" si="2"/>
        <v>#REF!</v>
      </c>
    </row>
    <row r="36" spans="1:7" s="378" customFormat="1">
      <c r="A36" s="622"/>
      <c r="B36" s="383" t="s">
        <v>885</v>
      </c>
      <c r="C36" s="386" t="s">
        <v>835</v>
      </c>
      <c r="D36" s="625"/>
      <c r="E36" s="393" t="e">
        <f>E19</f>
        <v>#REF!</v>
      </c>
      <c r="F36" s="393" t="e">
        <f t="shared" si="2"/>
        <v>#REF!</v>
      </c>
    </row>
    <row r="37" spans="1:7" s="378" customFormat="1">
      <c r="A37" s="622"/>
      <c r="B37" s="383" t="s">
        <v>837</v>
      </c>
      <c r="C37" s="386" t="s">
        <v>898</v>
      </c>
      <c r="D37" s="625"/>
      <c r="E37" s="393" t="e">
        <f>E20</f>
        <v>#REF!</v>
      </c>
      <c r="F37" s="393" t="e">
        <f>$D$32*E37*6</f>
        <v>#REF!</v>
      </c>
    </row>
    <row r="38" spans="1:7" s="378" customFormat="1">
      <c r="A38" s="622"/>
      <c r="B38" s="386" t="s">
        <v>877</v>
      </c>
      <c r="C38" s="391"/>
      <c r="D38" s="625"/>
      <c r="E38" s="393"/>
      <c r="F38" s="393"/>
    </row>
    <row r="39" spans="1:7" s="378" customFormat="1" ht="30">
      <c r="A39" s="622"/>
      <c r="B39" s="383" t="s">
        <v>852</v>
      </c>
      <c r="C39" s="386" t="s">
        <v>886</v>
      </c>
      <c r="D39" s="625"/>
      <c r="E39" s="393" t="e">
        <f>E26</f>
        <v>#REF!</v>
      </c>
      <c r="F39" s="393" t="e">
        <f>$D$32*E39*0.5</f>
        <v>#REF!</v>
      </c>
    </row>
    <row r="40" spans="1:7" s="378" customFormat="1">
      <c r="A40" s="622"/>
      <c r="B40" s="383" t="s">
        <v>899</v>
      </c>
      <c r="C40" s="386">
        <v>1</v>
      </c>
      <c r="D40" s="625"/>
      <c r="E40" s="393" t="e">
        <f>E27</f>
        <v>#REF!</v>
      </c>
      <c r="F40" s="393" t="e">
        <f t="shared" si="2"/>
        <v>#REF!</v>
      </c>
    </row>
    <row r="41" spans="1:7" s="378" customFormat="1" ht="30">
      <c r="A41" s="622"/>
      <c r="B41" s="383" t="s">
        <v>910</v>
      </c>
      <c r="C41" s="386" t="s">
        <v>887</v>
      </c>
      <c r="D41" s="625"/>
      <c r="E41" s="393" t="e">
        <f>E28</f>
        <v>#REF!</v>
      </c>
      <c r="F41" s="393" t="e">
        <f>$D$32*E41*(1/2.5)</f>
        <v>#REF!</v>
      </c>
    </row>
    <row r="42" spans="1:7" s="378" customFormat="1">
      <c r="A42" s="622"/>
      <c r="B42" s="394" t="str">
        <f>B29</f>
        <v xml:space="preserve">Твердое туалетное мыло </v>
      </c>
      <c r="C42" s="386" t="str">
        <f>C29</f>
        <v>200 г</v>
      </c>
      <c r="D42" s="625"/>
      <c r="E42" s="393">
        <f>E29</f>
        <v>16.608000000000001</v>
      </c>
      <c r="F42" s="393" t="e">
        <f>D32*E42*12</f>
        <v>#REF!</v>
      </c>
    </row>
    <row r="43" spans="1:7" s="378" customFormat="1">
      <c r="A43" s="623"/>
      <c r="B43" s="394" t="str">
        <f>B30</f>
        <v>Молоко</v>
      </c>
      <c r="C43" s="386" t="str">
        <f>C30</f>
        <v>0,5 л</v>
      </c>
      <c r="D43" s="626"/>
      <c r="E43" s="393" t="e">
        <f>E30</f>
        <v>#REF!</v>
      </c>
      <c r="F43" s="393" t="e">
        <f>D32*0.5*E43*H30</f>
        <v>#REF!</v>
      </c>
    </row>
    <row r="44" spans="1:7" s="378" customFormat="1" ht="14.25">
      <c r="A44" s="619" t="s">
        <v>911</v>
      </c>
      <c r="B44" s="620"/>
      <c r="C44" s="388"/>
      <c r="D44" s="380"/>
      <c r="E44" s="389"/>
      <c r="F44" s="382" t="e">
        <f>SUM(F32:F43)</f>
        <v>#REF!</v>
      </c>
    </row>
    <row r="45" spans="1:7" s="378" customFormat="1" ht="30">
      <c r="A45" s="627" t="e">
        <f>#REF!</f>
        <v>#REF!</v>
      </c>
      <c r="B45" s="383" t="s">
        <v>853</v>
      </c>
      <c r="C45" s="386">
        <v>1</v>
      </c>
      <c r="D45" s="624" t="e">
        <f>#REF!</f>
        <v>#REF!</v>
      </c>
      <c r="E45" s="393" t="e">
        <f>#REF!</f>
        <v>#REF!</v>
      </c>
      <c r="F45" s="393" t="e">
        <f>$D$45*E45</f>
        <v>#REF!</v>
      </c>
    </row>
    <row r="46" spans="1:7">
      <c r="A46" s="628"/>
      <c r="B46" s="383" t="s">
        <v>854</v>
      </c>
      <c r="C46" s="386" t="s">
        <v>840</v>
      </c>
      <c r="D46" s="625"/>
      <c r="E46" s="393" t="e">
        <f>#REF!</f>
        <v>#REF!</v>
      </c>
      <c r="F46" s="393" t="e">
        <f>$D$45*E46*0.5</f>
        <v>#REF!</v>
      </c>
    </row>
    <row r="47" spans="1:7">
      <c r="A47" s="628"/>
      <c r="B47" s="383" t="s">
        <v>855</v>
      </c>
      <c r="C47" s="386" t="s">
        <v>856</v>
      </c>
      <c r="D47" s="625"/>
      <c r="E47" s="393" t="e">
        <f>#REF!</f>
        <v>#REF!</v>
      </c>
      <c r="F47" s="393" t="e">
        <f>$D$45*E47*2</f>
        <v>#REF!</v>
      </c>
    </row>
    <row r="48" spans="1:7" ht="30">
      <c r="A48" s="628"/>
      <c r="B48" s="383" t="s">
        <v>857</v>
      </c>
      <c r="C48" s="386">
        <v>1</v>
      </c>
      <c r="D48" s="625"/>
      <c r="E48" s="393" t="e">
        <f>#REF!</f>
        <v>#REF!</v>
      </c>
      <c r="F48" s="393" t="e">
        <f t="shared" ref="F48:F68" si="3">$D$45*E48</f>
        <v>#REF!</v>
      </c>
    </row>
    <row r="49" spans="1:7" ht="45">
      <c r="A49" s="628"/>
      <c r="B49" s="383" t="s">
        <v>888</v>
      </c>
      <c r="C49" s="386" t="s">
        <v>835</v>
      </c>
      <c r="D49" s="625"/>
      <c r="E49" s="393" t="e">
        <f>#REF!</f>
        <v>#REF!</v>
      </c>
      <c r="F49" s="393" t="e">
        <f t="shared" si="3"/>
        <v>#REF!</v>
      </c>
    </row>
    <row r="50" spans="1:7" ht="30">
      <c r="A50" s="628"/>
      <c r="B50" s="383" t="s">
        <v>858</v>
      </c>
      <c r="C50" s="386" t="s">
        <v>859</v>
      </c>
      <c r="D50" s="625"/>
      <c r="E50" s="393" t="e">
        <f>#REF!</f>
        <v>#REF!</v>
      </c>
      <c r="F50" s="393" t="e">
        <f>$D$45*E50*0.5</f>
        <v>#REF!</v>
      </c>
    </row>
    <row r="51" spans="1:7">
      <c r="A51" s="628"/>
      <c r="B51" s="383" t="s">
        <v>860</v>
      </c>
      <c r="C51" s="386" t="s">
        <v>843</v>
      </c>
      <c r="D51" s="625"/>
      <c r="E51" s="393" t="e">
        <f>#REF!</f>
        <v>#REF!</v>
      </c>
      <c r="F51" s="393" t="e">
        <f t="shared" si="3"/>
        <v>#REF!</v>
      </c>
    </row>
    <row r="52" spans="1:7">
      <c r="A52" s="628"/>
      <c r="B52" s="383" t="s">
        <v>861</v>
      </c>
      <c r="C52" s="386" t="s">
        <v>843</v>
      </c>
      <c r="D52" s="625"/>
      <c r="E52" s="393" t="e">
        <f>#REF!</f>
        <v>#REF!</v>
      </c>
      <c r="F52" s="393" t="e">
        <f t="shared" si="3"/>
        <v>#REF!</v>
      </c>
    </row>
    <row r="53" spans="1:7" ht="30">
      <c r="A53" s="628"/>
      <c r="B53" s="383" t="s">
        <v>862</v>
      </c>
      <c r="C53" s="386" t="s">
        <v>863</v>
      </c>
      <c r="D53" s="625"/>
      <c r="E53" s="393" t="e">
        <f>#REF!</f>
        <v>#REF!</v>
      </c>
      <c r="F53" s="393" t="e">
        <f>$D$45*E53*9</f>
        <v>#REF!</v>
      </c>
    </row>
    <row r="54" spans="1:7">
      <c r="A54" s="628"/>
      <c r="B54" s="383" t="s">
        <v>864</v>
      </c>
      <c r="C54" s="386" t="s">
        <v>835</v>
      </c>
      <c r="D54" s="625"/>
      <c r="E54" s="393" t="e">
        <f>#REF!</f>
        <v>#REF!</v>
      </c>
      <c r="F54" s="393" t="e">
        <f t="shared" si="3"/>
        <v>#REF!</v>
      </c>
    </row>
    <row r="55" spans="1:7">
      <c r="A55" s="628"/>
      <c r="B55" s="383" t="s">
        <v>865</v>
      </c>
      <c r="C55" s="386" t="s">
        <v>835</v>
      </c>
      <c r="D55" s="625"/>
      <c r="E55" s="393" t="e">
        <f>#REF!</f>
        <v>#REF!</v>
      </c>
      <c r="F55" s="393" t="e">
        <f t="shared" si="3"/>
        <v>#REF!</v>
      </c>
    </row>
    <row r="56" spans="1:7">
      <c r="A56" s="628"/>
      <c r="B56" s="383" t="s">
        <v>839</v>
      </c>
      <c r="C56" s="386" t="s">
        <v>840</v>
      </c>
      <c r="D56" s="625"/>
      <c r="E56" s="393" t="e">
        <f>#REF!</f>
        <v>#REF!</v>
      </c>
      <c r="F56" s="393" t="e">
        <f>$D$45*E56*0.5</f>
        <v>#REF!</v>
      </c>
    </row>
    <row r="57" spans="1:7">
      <c r="A57" s="628"/>
      <c r="B57" s="383" t="s">
        <v>851</v>
      </c>
      <c r="C57" s="386" t="s">
        <v>840</v>
      </c>
      <c r="D57" s="625"/>
      <c r="E57" s="393" t="e">
        <f>#REF!</f>
        <v>#REF!</v>
      </c>
      <c r="F57" s="393" t="e">
        <f>$D$45*E57*0.5</f>
        <v>#REF!</v>
      </c>
    </row>
    <row r="58" spans="1:7">
      <c r="A58" s="628"/>
      <c r="B58" s="383" t="s">
        <v>842</v>
      </c>
      <c r="C58" s="386" t="s">
        <v>843</v>
      </c>
      <c r="D58" s="625"/>
      <c r="E58" s="393" t="e">
        <f>#REF!</f>
        <v>#REF!</v>
      </c>
      <c r="F58" s="393" t="e">
        <f t="shared" si="3"/>
        <v>#REF!</v>
      </c>
    </row>
    <row r="59" spans="1:7">
      <c r="A59" s="628"/>
      <c r="B59" s="383" t="s">
        <v>866</v>
      </c>
      <c r="C59" s="386" t="s">
        <v>840</v>
      </c>
      <c r="D59" s="625"/>
      <c r="E59" s="393" t="e">
        <f>#REF!</f>
        <v>#REF!</v>
      </c>
      <c r="F59" s="393" t="e">
        <f>$D$45*E59*0.5</f>
        <v>#REF!</v>
      </c>
    </row>
    <row r="60" spans="1:7">
      <c r="A60" s="628"/>
      <c r="B60" s="383" t="s">
        <v>881</v>
      </c>
      <c r="C60" s="386" t="s">
        <v>843</v>
      </c>
      <c r="D60" s="625"/>
      <c r="E60" s="393" t="e">
        <f>#REF!</f>
        <v>#REF!</v>
      </c>
      <c r="F60" s="393" t="e">
        <f t="shared" si="3"/>
        <v>#REF!</v>
      </c>
    </row>
    <row r="61" spans="1:7" ht="30">
      <c r="A61" s="628"/>
      <c r="B61" s="383" t="s">
        <v>844</v>
      </c>
      <c r="C61" s="386" t="s">
        <v>867</v>
      </c>
      <c r="D61" s="625"/>
      <c r="E61" s="393" t="e">
        <f>#REF!</f>
        <v>#REF!</v>
      </c>
      <c r="F61" s="393" t="e">
        <f>E61*3</f>
        <v>#REF!</v>
      </c>
      <c r="G61" s="333">
        <f>10%*30</f>
        <v>3</v>
      </c>
    </row>
    <row r="62" spans="1:7" ht="30">
      <c r="A62" s="628"/>
      <c r="B62" s="383" t="s">
        <v>868</v>
      </c>
      <c r="C62" s="386" t="s">
        <v>869</v>
      </c>
      <c r="D62" s="625"/>
      <c r="E62" s="393" t="e">
        <f>#REF!</f>
        <v>#REF!</v>
      </c>
      <c r="F62" s="393" t="e">
        <f>E62*G61</f>
        <v>#REF!</v>
      </c>
    </row>
    <row r="63" spans="1:7">
      <c r="A63" s="628"/>
      <c r="B63" s="386" t="s">
        <v>845</v>
      </c>
      <c r="C63" s="391"/>
      <c r="D63" s="625"/>
      <c r="E63" s="393"/>
      <c r="F63" s="393"/>
    </row>
    <row r="64" spans="1:7" ht="45">
      <c r="A64" s="628"/>
      <c r="B64" s="383" t="s">
        <v>870</v>
      </c>
      <c r="C64" s="386">
        <v>1</v>
      </c>
      <c r="D64" s="625"/>
      <c r="E64" s="393" t="e">
        <f>#REF!</f>
        <v>#REF!</v>
      </c>
      <c r="F64" s="393" t="e">
        <f t="shared" si="3"/>
        <v>#REF!</v>
      </c>
    </row>
    <row r="65" spans="1:7" ht="30">
      <c r="A65" s="628"/>
      <c r="B65" s="383" t="s">
        <v>857</v>
      </c>
      <c r="C65" s="386">
        <v>1</v>
      </c>
      <c r="D65" s="625"/>
      <c r="E65" s="393" t="e">
        <f>#REF!</f>
        <v>#REF!</v>
      </c>
      <c r="F65" s="393" t="e">
        <f t="shared" si="3"/>
        <v>#REF!</v>
      </c>
    </row>
    <row r="66" spans="1:7">
      <c r="A66" s="628"/>
      <c r="B66" s="383" t="s">
        <v>871</v>
      </c>
      <c r="C66" s="386" t="s">
        <v>872</v>
      </c>
      <c r="D66" s="625"/>
      <c r="E66" s="393" t="e">
        <f>#REF!</f>
        <v>#REF!</v>
      </c>
      <c r="F66" s="393" t="e">
        <f t="shared" si="3"/>
        <v>#REF!</v>
      </c>
    </row>
    <row r="67" spans="1:7" ht="30">
      <c r="A67" s="628"/>
      <c r="B67" s="383" t="s">
        <v>847</v>
      </c>
      <c r="C67" s="386" t="s">
        <v>887</v>
      </c>
      <c r="D67" s="625"/>
      <c r="E67" s="393" t="e">
        <f>#REF!</f>
        <v>#REF!</v>
      </c>
      <c r="F67" s="393" t="e">
        <f>$D$45*E67*(1/2.5)</f>
        <v>#REF!</v>
      </c>
    </row>
    <row r="68" spans="1:7" ht="45">
      <c r="A68" s="628"/>
      <c r="B68" s="383" t="s">
        <v>873</v>
      </c>
      <c r="C68" s="386" t="s">
        <v>835</v>
      </c>
      <c r="D68" s="625"/>
      <c r="E68" s="393" t="e">
        <f>#REF!</f>
        <v>#REF!</v>
      </c>
      <c r="F68" s="393" t="e">
        <f t="shared" si="3"/>
        <v>#REF!</v>
      </c>
    </row>
    <row r="69" spans="1:7" ht="15" customHeight="1">
      <c r="A69" s="628"/>
      <c r="B69" s="394" t="str">
        <f>B42</f>
        <v xml:space="preserve">Твердое туалетное мыло </v>
      </c>
      <c r="C69" s="386" t="s">
        <v>894</v>
      </c>
      <c r="D69" s="625"/>
      <c r="E69" s="393" t="e">
        <f>'ОТ ВС'!E69</f>
        <v>#REF!</v>
      </c>
      <c r="F69" s="393" t="e">
        <f>D45*E69*12</f>
        <v>#REF!</v>
      </c>
    </row>
    <row r="70" spans="1:7">
      <c r="A70" s="629"/>
      <c r="B70" s="394" t="str">
        <f>B43</f>
        <v>Молоко</v>
      </c>
      <c r="C70" s="386" t="str">
        <f>C43</f>
        <v>0,5 л</v>
      </c>
      <c r="D70" s="626"/>
      <c r="E70" s="393" t="e">
        <f>E43</f>
        <v>#REF!</v>
      </c>
      <c r="F70" s="393" t="e">
        <f>D45*E70*0.5*H30</f>
        <v>#REF!</v>
      </c>
    </row>
    <row r="71" spans="1:7" s="378" customFormat="1" ht="14.25">
      <c r="A71" s="619" t="s">
        <v>889</v>
      </c>
      <c r="B71" s="620"/>
      <c r="C71" s="388"/>
      <c r="D71" s="380"/>
      <c r="E71" s="389"/>
      <c r="F71" s="382" t="e">
        <f>SUM(F45:F70)</f>
        <v>#REF!</v>
      </c>
    </row>
    <row r="72" spans="1:7" ht="30">
      <c r="A72" s="621" t="e">
        <f>#REF!</f>
        <v>#REF!</v>
      </c>
      <c r="B72" s="383" t="s">
        <v>912</v>
      </c>
      <c r="C72" s="386">
        <v>1</v>
      </c>
      <c r="D72" s="635" t="e">
        <f>#REF!</f>
        <v>#REF!</v>
      </c>
      <c r="E72" s="393" t="e">
        <f>E32</f>
        <v>#REF!</v>
      </c>
      <c r="F72" s="393" t="e">
        <f>$D$72*E72</f>
        <v>#REF!</v>
      </c>
    </row>
    <row r="73" spans="1:7">
      <c r="A73" s="622"/>
      <c r="B73" s="383" t="s">
        <v>878</v>
      </c>
      <c r="C73" s="386" t="s">
        <v>835</v>
      </c>
      <c r="D73" s="635"/>
      <c r="E73" s="393" t="e">
        <f>E35</f>
        <v>#REF!</v>
      </c>
      <c r="F73" s="393" t="e">
        <f>$D$72*E73</f>
        <v>#REF!</v>
      </c>
    </row>
    <row r="74" spans="1:7">
      <c r="A74" s="622"/>
      <c r="B74" s="383" t="s">
        <v>837</v>
      </c>
      <c r="C74" s="386" t="s">
        <v>898</v>
      </c>
      <c r="D74" s="635"/>
      <c r="E74" s="379" t="e">
        <f>E37</f>
        <v>#REF!</v>
      </c>
      <c r="F74" s="393" t="e">
        <f>$D$72*E74*6</f>
        <v>#REF!</v>
      </c>
    </row>
    <row r="75" spans="1:7">
      <c r="A75" s="622"/>
      <c r="B75" s="383" t="s">
        <v>861</v>
      </c>
      <c r="C75" s="386" t="s">
        <v>892</v>
      </c>
      <c r="D75" s="635"/>
      <c r="E75" s="379" t="e">
        <f>E52</f>
        <v>#REF!</v>
      </c>
      <c r="F75" s="393" t="e">
        <f>E75*G75</f>
        <v>#REF!</v>
      </c>
      <c r="G75" s="333">
        <f>10%*20</f>
        <v>2</v>
      </c>
    </row>
    <row r="76" spans="1:7">
      <c r="A76" s="622"/>
      <c r="B76" s="383" t="s">
        <v>879</v>
      </c>
      <c r="C76" s="386" t="s">
        <v>892</v>
      </c>
      <c r="D76" s="635"/>
      <c r="E76" s="379" t="e">
        <f>#REF!</f>
        <v>#REF!</v>
      </c>
      <c r="F76" s="393" t="e">
        <f>E76*G75</f>
        <v>#REF!</v>
      </c>
    </row>
    <row r="77" spans="1:7">
      <c r="A77" s="622"/>
      <c r="B77" s="386" t="s">
        <v>845</v>
      </c>
      <c r="C77" s="391"/>
      <c r="D77" s="635"/>
      <c r="E77" s="385"/>
      <c r="F77" s="393"/>
    </row>
    <row r="78" spans="1:7" ht="30">
      <c r="A78" s="622"/>
      <c r="B78" s="383" t="s">
        <v>852</v>
      </c>
      <c r="C78" s="386" t="s">
        <v>886</v>
      </c>
      <c r="D78" s="635"/>
      <c r="E78" s="393" t="e">
        <f>E39</f>
        <v>#REF!</v>
      </c>
      <c r="F78" s="393" t="e">
        <f>$D$72*E78*0.5</f>
        <v>#REF!</v>
      </c>
    </row>
    <row r="79" spans="1:7" ht="30">
      <c r="A79" s="622"/>
      <c r="B79" s="383" t="s">
        <v>847</v>
      </c>
      <c r="C79" s="386" t="s">
        <v>887</v>
      </c>
      <c r="D79" s="635"/>
      <c r="E79" s="393" t="e">
        <f>E41</f>
        <v>#REF!</v>
      </c>
      <c r="F79" s="393" t="e">
        <f>$D$72*E79*(1/2.5)</f>
        <v>#REF!</v>
      </c>
    </row>
    <row r="80" spans="1:7" ht="45">
      <c r="A80" s="622"/>
      <c r="B80" s="386" t="s">
        <v>902</v>
      </c>
      <c r="C80" s="391"/>
      <c r="D80" s="635"/>
      <c r="E80" s="385"/>
      <c r="F80" s="393"/>
    </row>
    <row r="81" spans="1:6" ht="30">
      <c r="A81" s="622"/>
      <c r="B81" s="383" t="s">
        <v>880</v>
      </c>
      <c r="C81" s="386">
        <v>1</v>
      </c>
      <c r="D81" s="635"/>
      <c r="E81" s="393" t="e">
        <f>#REF!</f>
        <v>#REF!</v>
      </c>
      <c r="F81" s="393" t="e">
        <f>$D$72*E81</f>
        <v>#REF!</v>
      </c>
    </row>
    <row r="82" spans="1:6">
      <c r="A82" s="622"/>
      <c r="B82" s="383" t="s">
        <v>885</v>
      </c>
      <c r="C82" s="386" t="s">
        <v>835</v>
      </c>
      <c r="D82" s="635"/>
      <c r="E82" s="379" t="e">
        <f>#REF!</f>
        <v>#REF!</v>
      </c>
      <c r="F82" s="393" t="e">
        <f>$D$72*E82</f>
        <v>#REF!</v>
      </c>
    </row>
    <row r="83" spans="1:6">
      <c r="A83" s="622"/>
      <c r="B83" s="383" t="s">
        <v>903</v>
      </c>
      <c r="C83" s="386">
        <v>1</v>
      </c>
      <c r="D83" s="635"/>
      <c r="E83" s="379" t="e">
        <f>#REF!</f>
        <v>#REF!</v>
      </c>
      <c r="F83" s="393" t="e">
        <f>$D$72*E83</f>
        <v>#REF!</v>
      </c>
    </row>
    <row r="84" spans="1:6">
      <c r="A84" s="622"/>
      <c r="B84" s="383" t="s">
        <v>837</v>
      </c>
      <c r="C84" s="386" t="s">
        <v>904</v>
      </c>
      <c r="D84" s="635"/>
      <c r="E84" s="379" t="e">
        <f>E37</f>
        <v>#REF!</v>
      </c>
      <c r="F84" s="393" t="e">
        <f>$D$72*E84*4</f>
        <v>#REF!</v>
      </c>
    </row>
    <row r="85" spans="1:6">
      <c r="A85" s="622"/>
      <c r="B85" s="383" t="s">
        <v>839</v>
      </c>
      <c r="C85" s="386" t="s">
        <v>843</v>
      </c>
      <c r="D85" s="635"/>
      <c r="E85" s="379" t="e">
        <f>#REF!</f>
        <v>#REF!</v>
      </c>
      <c r="F85" s="393" t="e">
        <f>$D$72*E85</f>
        <v>#REF!</v>
      </c>
    </row>
    <row r="86" spans="1:6">
      <c r="A86" s="622"/>
      <c r="B86" s="383" t="s">
        <v>851</v>
      </c>
      <c r="C86" s="386" t="s">
        <v>840</v>
      </c>
      <c r="D86" s="635"/>
      <c r="E86" s="379" t="e">
        <f>#REF!</f>
        <v>#REF!</v>
      </c>
      <c r="F86" s="393" t="e">
        <f>$D$72*E86*0.5</f>
        <v>#REF!</v>
      </c>
    </row>
    <row r="87" spans="1:6" ht="30">
      <c r="A87" s="622"/>
      <c r="B87" s="383" t="s">
        <v>884</v>
      </c>
      <c r="C87" s="386" t="s">
        <v>843</v>
      </c>
      <c r="D87" s="635"/>
      <c r="E87" s="393" t="e">
        <f>#REF!</f>
        <v>#REF!</v>
      </c>
      <c r="F87" s="393" t="e">
        <f>$D$72*E87</f>
        <v>#REF!</v>
      </c>
    </row>
    <row r="88" spans="1:6">
      <c r="A88" s="622"/>
      <c r="B88" s="383" t="s">
        <v>881</v>
      </c>
      <c r="C88" s="386" t="s">
        <v>892</v>
      </c>
      <c r="D88" s="635"/>
      <c r="E88" s="379" t="e">
        <f>#REF!</f>
        <v>#REF!</v>
      </c>
      <c r="F88" s="393" t="e">
        <f>E88*G75</f>
        <v>#REF!</v>
      </c>
    </row>
    <row r="89" spans="1:6">
      <c r="A89" s="622"/>
      <c r="B89" s="383" t="s">
        <v>905</v>
      </c>
      <c r="C89" s="386" t="s">
        <v>906</v>
      </c>
      <c r="D89" s="635"/>
      <c r="E89" s="379" t="e">
        <f>#REF!</f>
        <v>#REF!</v>
      </c>
      <c r="F89" s="393" t="e">
        <f>E89*G75</f>
        <v>#REF!</v>
      </c>
    </row>
    <row r="90" spans="1:6">
      <c r="A90" s="622"/>
      <c r="B90" s="394" t="str">
        <f>B69</f>
        <v xml:space="preserve">Твердое туалетное мыло </v>
      </c>
      <c r="C90" s="400" t="str">
        <f>C42</f>
        <v>200 г</v>
      </c>
      <c r="D90" s="635"/>
      <c r="E90" s="379">
        <f>E42</f>
        <v>16.608000000000001</v>
      </c>
      <c r="F90" s="393" t="e">
        <f>D72*E90*12</f>
        <v>#REF!</v>
      </c>
    </row>
    <row r="91" spans="1:6">
      <c r="A91" s="623"/>
      <c r="B91" s="394" t="str">
        <f>B70</f>
        <v>Молоко</v>
      </c>
      <c r="C91" s="400" t="str">
        <f>C70</f>
        <v>0,5 л</v>
      </c>
      <c r="D91" s="635"/>
      <c r="E91" s="379" t="e">
        <f>E70</f>
        <v>#REF!</v>
      </c>
      <c r="F91" s="393" t="e">
        <f>D72*0.5*E91*H30</f>
        <v>#REF!</v>
      </c>
    </row>
    <row r="92" spans="1:6" s="378" customFormat="1" ht="14.25">
      <c r="A92" s="619" t="s">
        <v>913</v>
      </c>
      <c r="B92" s="620"/>
      <c r="C92" s="388"/>
      <c r="D92" s="398"/>
      <c r="E92" s="382"/>
      <c r="F92" s="382" t="e">
        <f>SUM(F72:F91)</f>
        <v>#REF!</v>
      </c>
    </row>
    <row r="93" spans="1:6" ht="45">
      <c r="A93" s="632" t="e">
        <f>#REF!</f>
        <v>#REF!</v>
      </c>
      <c r="B93" s="383" t="s">
        <v>874</v>
      </c>
      <c r="C93" s="386">
        <v>1</v>
      </c>
      <c r="D93" s="624" t="e">
        <f>#REF!</f>
        <v>#REF!</v>
      </c>
      <c r="E93" s="393" t="e">
        <f>#REF!</f>
        <v>#REF!</v>
      </c>
      <c r="F93" s="393" t="e">
        <f>$D$93*E93</f>
        <v>#REF!</v>
      </c>
    </row>
    <row r="94" spans="1:6">
      <c r="A94" s="633"/>
      <c r="B94" s="383" t="s">
        <v>876</v>
      </c>
      <c r="C94" s="386" t="s">
        <v>840</v>
      </c>
      <c r="D94" s="625"/>
      <c r="E94" s="393" t="e">
        <f>#REF!</f>
        <v>#REF!</v>
      </c>
      <c r="F94" s="393" t="e">
        <f>$D$93*E94*0.5</f>
        <v>#REF!</v>
      </c>
    </row>
    <row r="95" spans="1:6">
      <c r="A95" s="633"/>
      <c r="B95" s="383" t="s">
        <v>850</v>
      </c>
      <c r="C95" s="386">
        <v>1</v>
      </c>
      <c r="D95" s="625"/>
      <c r="E95" s="393" t="e">
        <f>#REF!</f>
        <v>#REF!</v>
      </c>
      <c r="F95" s="393" t="e">
        <f>$D$93*E95*12</f>
        <v>#REF!</v>
      </c>
    </row>
    <row r="96" spans="1:6">
      <c r="A96" s="633"/>
      <c r="B96" s="383" t="s">
        <v>836</v>
      </c>
      <c r="C96" s="386" t="s">
        <v>835</v>
      </c>
      <c r="D96" s="625"/>
      <c r="E96" s="393" t="e">
        <f>#REF!</f>
        <v>#REF!</v>
      </c>
      <c r="F96" s="393" t="e">
        <f>$D$93*E96*0.5</f>
        <v>#REF!</v>
      </c>
    </row>
    <row r="97" spans="1:7" ht="47.25" customHeight="1">
      <c r="A97" s="633"/>
      <c r="B97" s="383" t="s">
        <v>875</v>
      </c>
      <c r="C97" s="386" t="s">
        <v>859</v>
      </c>
      <c r="D97" s="625"/>
      <c r="E97" s="393" t="e">
        <f>#REF!</f>
        <v>#REF!</v>
      </c>
      <c r="F97" s="393" t="e">
        <f>E97*G97*0.5</f>
        <v>#REF!</v>
      </c>
      <c r="G97" s="333">
        <f>10%*22</f>
        <v>2.2000000000000002</v>
      </c>
    </row>
    <row r="98" spans="1:7">
      <c r="A98" s="633"/>
      <c r="B98" s="383" t="s">
        <v>837</v>
      </c>
      <c r="C98" s="386" t="s">
        <v>838</v>
      </c>
      <c r="D98" s="625"/>
      <c r="E98" s="393" t="e">
        <f>#REF!</f>
        <v>#REF!</v>
      </c>
      <c r="F98" s="393" t="e">
        <f>$D$93*E98*12</f>
        <v>#REF!</v>
      </c>
    </row>
    <row r="99" spans="1:7">
      <c r="A99" s="633"/>
      <c r="B99" s="383" t="s">
        <v>877</v>
      </c>
      <c r="C99" s="386"/>
      <c r="D99" s="625"/>
      <c r="E99" s="393"/>
      <c r="F99" s="393"/>
    </row>
    <row r="100" spans="1:7" ht="30">
      <c r="A100" s="633"/>
      <c r="B100" s="383" t="s">
        <v>852</v>
      </c>
      <c r="C100" s="386" t="s">
        <v>886</v>
      </c>
      <c r="D100" s="625"/>
      <c r="E100" s="393" t="e">
        <f>#REF!</f>
        <v>#REF!</v>
      </c>
      <c r="F100" s="393" t="e">
        <f>$D$93*E100*0.5</f>
        <v>#REF!</v>
      </c>
    </row>
    <row r="101" spans="1:7">
      <c r="A101" s="633"/>
      <c r="B101" s="386" t="s">
        <v>850</v>
      </c>
      <c r="C101" s="386">
        <v>1</v>
      </c>
      <c r="D101" s="625"/>
      <c r="E101" s="393" t="e">
        <f>#REF!</f>
        <v>#REF!</v>
      </c>
      <c r="F101" s="393" t="e">
        <f>$D$93*E101</f>
        <v>#REF!</v>
      </c>
    </row>
    <row r="102" spans="1:7" ht="30">
      <c r="A102" s="633"/>
      <c r="B102" s="383" t="s">
        <v>847</v>
      </c>
      <c r="C102" s="386" t="s">
        <v>887</v>
      </c>
      <c r="D102" s="625"/>
      <c r="E102" s="393" t="e">
        <f>#REF!</f>
        <v>#REF!</v>
      </c>
      <c r="F102" s="393" t="e">
        <f>$D$93*E102*(1/2.5)</f>
        <v>#REF!</v>
      </c>
    </row>
    <row r="103" spans="1:7" ht="30">
      <c r="A103" s="633"/>
      <c r="B103" s="383" t="s">
        <v>849</v>
      </c>
      <c r="C103" s="386" t="s">
        <v>835</v>
      </c>
      <c r="D103" s="625"/>
      <c r="E103" s="393" t="e">
        <f>#REF!</f>
        <v>#REF!</v>
      </c>
      <c r="F103" s="393" t="e">
        <f>$D$93*E103*(1/2.5)</f>
        <v>#REF!</v>
      </c>
    </row>
    <row r="104" spans="1:7">
      <c r="A104" s="633"/>
      <c r="B104" s="383" t="s">
        <v>893</v>
      </c>
      <c r="C104" s="386" t="s">
        <v>894</v>
      </c>
      <c r="D104" s="625"/>
      <c r="E104" s="393" t="e">
        <f>#REF!</f>
        <v>#REF!</v>
      </c>
      <c r="F104" s="393" t="e">
        <f>D93*E104*12</f>
        <v>#REF!</v>
      </c>
    </row>
    <row r="105" spans="1:7">
      <c r="A105" s="633"/>
      <c r="B105" s="399" t="s">
        <v>896</v>
      </c>
      <c r="C105" s="386" t="s">
        <v>897</v>
      </c>
      <c r="D105" s="625"/>
      <c r="E105" s="393" t="e">
        <f>#REF!</f>
        <v>#REF!</v>
      </c>
      <c r="F105" s="393" t="e">
        <f>D93*0.5*E105*H30</f>
        <v>#REF!</v>
      </c>
    </row>
    <row r="106" spans="1:7" s="378" customFormat="1" ht="14.25">
      <c r="A106" s="618"/>
      <c r="B106" s="618"/>
      <c r="C106" s="388"/>
      <c r="D106" s="380"/>
      <c r="E106" s="381"/>
      <c r="F106" s="382" t="e">
        <f>SUM(F93:F105)</f>
        <v>#REF!</v>
      </c>
    </row>
    <row r="107" spans="1:7" s="378" customFormat="1" ht="14.25">
      <c r="A107" s="619" t="s">
        <v>917</v>
      </c>
      <c r="B107" s="620"/>
      <c r="C107" s="388"/>
      <c r="D107" s="380"/>
      <c r="E107" s="381"/>
      <c r="F107" s="382" t="e">
        <f>F15+F31+F44+F71+F92+F106</f>
        <v>#REF!</v>
      </c>
    </row>
    <row r="109" spans="1:7">
      <c r="D109" s="392" t="e">
        <f>D6+D16+D32+D45+D72+D93-#REF!</f>
        <v>#REF!</v>
      </c>
    </row>
  </sheetData>
  <mergeCells count="22">
    <mergeCell ref="A93:A105"/>
    <mergeCell ref="D93:D105"/>
    <mergeCell ref="A106:B106"/>
    <mergeCell ref="A107:B107"/>
    <mergeCell ref="A45:A70"/>
    <mergeCell ref="D45:D70"/>
    <mergeCell ref="A71:B71"/>
    <mergeCell ref="A72:A91"/>
    <mergeCell ref="D72:D91"/>
    <mergeCell ref="A92:B92"/>
    <mergeCell ref="A44:B44"/>
    <mergeCell ref="E1:F1"/>
    <mergeCell ref="A2:F2"/>
    <mergeCell ref="A3:F3"/>
    <mergeCell ref="A6:A14"/>
    <mergeCell ref="D6:D14"/>
    <mergeCell ref="A15:B15"/>
    <mergeCell ref="A16:A30"/>
    <mergeCell ref="D16:D30"/>
    <mergeCell ref="A31:B31"/>
    <mergeCell ref="A32:A43"/>
    <mergeCell ref="D32:D43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zoomScale="110" zoomScaleNormal="110" workbookViewId="0">
      <pane ySplit="3" topLeftCell="A25" activePane="bottomLeft" state="frozen"/>
      <selection pane="bottomLeft" activeCell="D42" sqref="D42"/>
    </sheetView>
  </sheetViews>
  <sheetFormatPr defaultRowHeight="15"/>
  <cols>
    <col min="1" max="4" width="9.140625" style="333"/>
    <col min="5" max="5" width="38.5703125" style="333" customWidth="1"/>
    <col min="6" max="16384" width="9.140625" style="333"/>
  </cols>
  <sheetData>
    <row r="2" spans="1:5">
      <c r="A2" s="638" t="s">
        <v>964</v>
      </c>
      <c r="B2" s="638"/>
      <c r="C2" s="638"/>
      <c r="D2" s="638"/>
      <c r="E2" s="638"/>
    </row>
    <row r="3" spans="1:5">
      <c r="A3" s="404" t="s">
        <v>923</v>
      </c>
      <c r="B3" s="404" t="s">
        <v>924</v>
      </c>
      <c r="C3" s="404" t="s">
        <v>925</v>
      </c>
      <c r="D3" s="404" t="s">
        <v>926</v>
      </c>
      <c r="E3" s="405" t="s">
        <v>965</v>
      </c>
    </row>
    <row r="4" spans="1:5">
      <c r="A4" s="404">
        <v>41.7</v>
      </c>
      <c r="B4" s="404">
        <v>44</v>
      </c>
      <c r="C4" s="404">
        <v>47.7</v>
      </c>
      <c r="D4" s="404">
        <v>48.5</v>
      </c>
      <c r="E4" s="404" t="s">
        <v>927</v>
      </c>
    </row>
    <row r="5" spans="1:5">
      <c r="A5" s="404">
        <v>41.7</v>
      </c>
      <c r="B5" s="404">
        <v>44</v>
      </c>
      <c r="C5" s="404"/>
      <c r="D5" s="404">
        <v>48.5</v>
      </c>
      <c r="E5" s="404" t="s">
        <v>928</v>
      </c>
    </row>
    <row r="6" spans="1:5">
      <c r="A6" s="404">
        <v>43</v>
      </c>
      <c r="B6" s="404">
        <v>46</v>
      </c>
      <c r="C6" s="404"/>
      <c r="D6" s="404">
        <v>51</v>
      </c>
      <c r="E6" s="404" t="s">
        <v>929</v>
      </c>
    </row>
    <row r="7" spans="1:5">
      <c r="A7" s="404">
        <v>41.7</v>
      </c>
      <c r="B7" s="404">
        <v>44.5</v>
      </c>
      <c r="C7" s="404"/>
      <c r="D7" s="404">
        <v>50</v>
      </c>
      <c r="E7" s="404" t="s">
        <v>930</v>
      </c>
    </row>
    <row r="8" spans="1:5">
      <c r="A8" s="404">
        <v>42</v>
      </c>
      <c r="B8" s="404"/>
      <c r="C8" s="404"/>
      <c r="D8" s="404">
        <v>51</v>
      </c>
      <c r="E8" s="404" t="s">
        <v>931</v>
      </c>
    </row>
    <row r="9" spans="1:5">
      <c r="A9" s="404">
        <v>41.7</v>
      </c>
      <c r="B9" s="404"/>
      <c r="C9" s="404"/>
      <c r="D9" s="404">
        <v>50</v>
      </c>
      <c r="E9" s="404" t="s">
        <v>932</v>
      </c>
    </row>
    <row r="10" spans="1:5">
      <c r="A10" s="404">
        <v>45.7</v>
      </c>
      <c r="B10" s="404">
        <v>48.1</v>
      </c>
      <c r="C10" s="404"/>
      <c r="D10" s="404">
        <v>54.6</v>
      </c>
      <c r="E10" s="404" t="s">
        <v>933</v>
      </c>
    </row>
    <row r="11" spans="1:5">
      <c r="A11" s="404">
        <v>45.7</v>
      </c>
      <c r="B11" s="404"/>
      <c r="C11" s="404"/>
      <c r="D11" s="404">
        <v>54.6</v>
      </c>
      <c r="E11" s="404" t="s">
        <v>934</v>
      </c>
    </row>
    <row r="12" spans="1:5">
      <c r="A12" s="404">
        <v>47.7</v>
      </c>
      <c r="B12" s="404"/>
      <c r="C12" s="404"/>
      <c r="D12" s="404">
        <v>58</v>
      </c>
      <c r="E12" s="404" t="s">
        <v>935</v>
      </c>
    </row>
    <row r="13" spans="1:5">
      <c r="A13" s="404">
        <v>44.8</v>
      </c>
      <c r="B13" s="404">
        <v>48.5</v>
      </c>
      <c r="C13" s="404"/>
      <c r="D13" s="404">
        <v>54.6</v>
      </c>
      <c r="E13" s="404" t="s">
        <v>936</v>
      </c>
    </row>
    <row r="14" spans="1:5">
      <c r="A14" s="404">
        <v>46.2</v>
      </c>
      <c r="B14" s="404"/>
      <c r="C14" s="404"/>
      <c r="D14" s="404">
        <v>54.6</v>
      </c>
      <c r="E14" s="404" t="s">
        <v>937</v>
      </c>
    </row>
    <row r="15" spans="1:5">
      <c r="A15" s="404">
        <v>47.4</v>
      </c>
      <c r="B15" s="404">
        <v>49.6</v>
      </c>
      <c r="C15" s="404"/>
      <c r="D15" s="404">
        <v>56.1</v>
      </c>
      <c r="E15" s="404" t="s">
        <v>938</v>
      </c>
    </row>
    <row r="16" spans="1:5">
      <c r="A16" s="404">
        <v>47.1</v>
      </c>
      <c r="B16" s="404">
        <v>49.5</v>
      </c>
      <c r="C16" s="404"/>
      <c r="D16" s="404">
        <v>56.1</v>
      </c>
      <c r="E16" s="404" t="s">
        <v>939</v>
      </c>
    </row>
    <row r="17" spans="1:5">
      <c r="A17" s="404">
        <v>46.2</v>
      </c>
      <c r="B17" s="404"/>
      <c r="C17" s="404"/>
      <c r="D17" s="404">
        <v>56.1</v>
      </c>
      <c r="E17" s="404" t="s">
        <v>940</v>
      </c>
    </row>
    <row r="18" spans="1:5">
      <c r="A18" s="404">
        <v>46.2</v>
      </c>
      <c r="B18" s="404">
        <v>48.1</v>
      </c>
      <c r="C18" s="404"/>
      <c r="D18" s="404">
        <v>54.6</v>
      </c>
      <c r="E18" s="404" t="s">
        <v>941</v>
      </c>
    </row>
    <row r="19" spans="1:5">
      <c r="A19" s="404">
        <v>46.2</v>
      </c>
      <c r="B19" s="404">
        <v>48</v>
      </c>
      <c r="C19" s="404"/>
      <c r="D19" s="404">
        <v>54.6</v>
      </c>
      <c r="E19" s="404" t="s">
        <v>942</v>
      </c>
    </row>
    <row r="20" spans="1:5">
      <c r="A20" s="404">
        <v>47.4</v>
      </c>
      <c r="B20" s="404">
        <v>19.600000000000001</v>
      </c>
      <c r="C20" s="404"/>
      <c r="D20" s="404">
        <v>56.1</v>
      </c>
      <c r="E20" s="404" t="s">
        <v>943</v>
      </c>
    </row>
    <row r="21" spans="1:5">
      <c r="A21" s="404">
        <v>47.4</v>
      </c>
      <c r="B21" s="404">
        <v>49.6</v>
      </c>
      <c r="C21" s="404"/>
      <c r="D21" s="404">
        <v>56.1</v>
      </c>
      <c r="E21" s="404" t="s">
        <v>944</v>
      </c>
    </row>
    <row r="22" spans="1:5">
      <c r="A22" s="404">
        <v>46.5</v>
      </c>
      <c r="B22" s="404">
        <v>49.3</v>
      </c>
      <c r="C22" s="404"/>
      <c r="D22" s="404">
        <v>56.1</v>
      </c>
      <c r="E22" s="404" t="s">
        <v>945</v>
      </c>
    </row>
    <row r="23" spans="1:5">
      <c r="A23" s="404">
        <v>47.2</v>
      </c>
      <c r="B23" s="404">
        <v>49.6</v>
      </c>
      <c r="C23" s="404">
        <v>51.5</v>
      </c>
      <c r="D23" s="404">
        <v>54.6</v>
      </c>
      <c r="E23" s="404" t="s">
        <v>946</v>
      </c>
    </row>
    <row r="24" spans="1:5">
      <c r="A24" s="404">
        <v>47</v>
      </c>
      <c r="B24" s="404">
        <v>49.4</v>
      </c>
      <c r="C24" s="404">
        <v>51.5</v>
      </c>
      <c r="D24" s="404">
        <v>54.6</v>
      </c>
      <c r="E24" s="404" t="s">
        <v>947</v>
      </c>
    </row>
    <row r="25" spans="1:5">
      <c r="A25" s="404">
        <v>47.3</v>
      </c>
      <c r="B25" s="404">
        <v>49.6</v>
      </c>
      <c r="C25" s="404"/>
      <c r="D25" s="404">
        <v>56.1</v>
      </c>
      <c r="E25" s="404" t="s">
        <v>948</v>
      </c>
    </row>
    <row r="26" spans="1:5">
      <c r="A26" s="404">
        <v>46.7</v>
      </c>
      <c r="B26" s="404">
        <v>49</v>
      </c>
      <c r="C26" s="404"/>
      <c r="D26" s="404">
        <v>56.1</v>
      </c>
      <c r="E26" s="404" t="s">
        <v>949</v>
      </c>
    </row>
    <row r="27" spans="1:5">
      <c r="A27" s="404">
        <v>47</v>
      </c>
      <c r="B27" s="404">
        <v>49.6</v>
      </c>
      <c r="C27" s="404"/>
      <c r="D27" s="404">
        <v>56.1</v>
      </c>
      <c r="E27" s="404" t="s">
        <v>950</v>
      </c>
    </row>
    <row r="28" spans="1:5">
      <c r="A28" s="404">
        <v>46.6</v>
      </c>
      <c r="B28" s="404">
        <v>49.1</v>
      </c>
      <c r="C28" s="404"/>
      <c r="D28" s="404">
        <v>55.7</v>
      </c>
      <c r="E28" s="404" t="s">
        <v>951</v>
      </c>
    </row>
    <row r="29" spans="1:5">
      <c r="A29" s="404">
        <v>46.8</v>
      </c>
      <c r="B29" s="404">
        <v>49.6</v>
      </c>
      <c r="C29" s="404"/>
      <c r="D29" s="404">
        <v>56.1</v>
      </c>
      <c r="E29" s="404" t="s">
        <v>952</v>
      </c>
    </row>
    <row r="30" spans="1:5">
      <c r="A30" s="404">
        <v>46.9</v>
      </c>
      <c r="B30" s="404">
        <v>48.5</v>
      </c>
      <c r="C30" s="404"/>
      <c r="D30" s="404">
        <v>56.1</v>
      </c>
      <c r="E30" s="404" t="s">
        <v>953</v>
      </c>
    </row>
    <row r="31" spans="1:5">
      <c r="A31" s="404">
        <v>47.4</v>
      </c>
      <c r="B31" s="404">
        <v>49.6</v>
      </c>
      <c r="C31" s="404"/>
      <c r="D31" s="404">
        <v>56.1</v>
      </c>
      <c r="E31" s="404" t="s">
        <v>954</v>
      </c>
    </row>
    <row r="32" spans="1:5">
      <c r="A32" s="404">
        <v>45.6</v>
      </c>
      <c r="B32" s="404">
        <v>47.3</v>
      </c>
      <c r="C32" s="404"/>
      <c r="D32" s="404">
        <v>56.1</v>
      </c>
      <c r="E32" s="404" t="s">
        <v>955</v>
      </c>
    </row>
    <row r="33" spans="1:5">
      <c r="A33" s="404">
        <v>47</v>
      </c>
      <c r="B33" s="404">
        <v>49</v>
      </c>
      <c r="C33" s="404"/>
      <c r="D33" s="404">
        <v>55</v>
      </c>
      <c r="E33" s="404" t="s">
        <v>956</v>
      </c>
    </row>
    <row r="34" spans="1:5">
      <c r="A34" s="404">
        <v>46.6</v>
      </c>
      <c r="B34" s="404">
        <v>49.1</v>
      </c>
      <c r="C34" s="404"/>
      <c r="D34" s="404">
        <v>56.1</v>
      </c>
      <c r="E34" s="404" t="s">
        <v>957</v>
      </c>
    </row>
    <row r="35" spans="1:5">
      <c r="A35" s="404">
        <v>44.8</v>
      </c>
      <c r="B35" s="404">
        <v>45.8</v>
      </c>
      <c r="C35" s="404"/>
      <c r="D35" s="404">
        <v>51.8</v>
      </c>
      <c r="E35" s="404" t="s">
        <v>958</v>
      </c>
    </row>
    <row r="36" spans="1:5">
      <c r="A36" s="404">
        <v>46.7</v>
      </c>
      <c r="B36" s="404">
        <v>49.1</v>
      </c>
      <c r="C36" s="404"/>
      <c r="D36" s="404">
        <v>56.1</v>
      </c>
      <c r="E36" s="404" t="s">
        <v>959</v>
      </c>
    </row>
    <row r="37" spans="1:5">
      <c r="A37" s="404">
        <v>47</v>
      </c>
      <c r="B37" s="404">
        <v>49.6</v>
      </c>
      <c r="C37" s="404"/>
      <c r="D37" s="404">
        <v>55</v>
      </c>
      <c r="E37" s="404" t="s">
        <v>960</v>
      </c>
    </row>
    <row r="38" spans="1:5">
      <c r="A38" s="404">
        <v>47</v>
      </c>
      <c r="B38" s="404">
        <v>49.6</v>
      </c>
      <c r="C38" s="404"/>
      <c r="D38" s="404">
        <v>56.1</v>
      </c>
      <c r="E38" s="404" t="s">
        <v>961</v>
      </c>
    </row>
    <row r="39" spans="1:5">
      <c r="A39" s="404">
        <v>47.2</v>
      </c>
      <c r="B39" s="404">
        <v>49.6</v>
      </c>
      <c r="C39" s="404">
        <v>51.5</v>
      </c>
      <c r="D39" s="404">
        <v>56.1</v>
      </c>
      <c r="E39" s="404" t="s">
        <v>962</v>
      </c>
    </row>
    <row r="40" spans="1:5">
      <c r="A40" s="404">
        <v>47</v>
      </c>
      <c r="B40" s="404">
        <v>49.6</v>
      </c>
      <c r="C40" s="404"/>
      <c r="D40" s="404">
        <v>56.1</v>
      </c>
      <c r="E40" s="404" t="s">
        <v>963</v>
      </c>
    </row>
    <row r="41" spans="1:5" s="378" customFormat="1" ht="14.25">
      <c r="A41" s="382">
        <f>AVERAGE(A4:A40)</f>
        <v>45.894594594594594</v>
      </c>
      <c r="B41" s="382">
        <f t="shared" ref="B41:D41" si="0">AVERAGE(B4:B40)</f>
        <v>47.467741935483858</v>
      </c>
      <c r="C41" s="382">
        <f t="shared" si="0"/>
        <v>50.55</v>
      </c>
      <c r="D41" s="382">
        <f t="shared" si="0"/>
        <v>54.624324324324299</v>
      </c>
      <c r="E41" s="380" t="s">
        <v>966</v>
      </c>
    </row>
    <row r="42" spans="1:5" s="378" customFormat="1" ht="14.25">
      <c r="A42" s="382">
        <f>A41/1.2</f>
        <v>38.245495495495497</v>
      </c>
      <c r="B42" s="382">
        <f t="shared" ref="B42:D42" si="1">B41/1.2</f>
        <v>39.556451612903217</v>
      </c>
      <c r="C42" s="382">
        <f t="shared" si="1"/>
        <v>42.125</v>
      </c>
      <c r="D42" s="382">
        <f t="shared" si="1"/>
        <v>45.520270270270252</v>
      </c>
      <c r="E42" s="380" t="s">
        <v>967</v>
      </c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zoomScaleSheetLayoutView="100" workbookViewId="0">
      <selection activeCell="B30" sqref="B30"/>
    </sheetView>
  </sheetViews>
  <sheetFormatPr defaultRowHeight="12.75"/>
  <cols>
    <col min="1" max="1" width="30.140625" style="519" customWidth="1"/>
    <col min="2" max="2" width="21.5703125" style="519" customWidth="1"/>
    <col min="3" max="3" width="20.28515625" style="519" customWidth="1"/>
    <col min="4" max="4" width="21.140625" style="519" customWidth="1"/>
    <col min="5" max="5" width="25" style="519" customWidth="1"/>
    <col min="6" max="16384" width="9.140625" style="519"/>
  </cols>
  <sheetData>
    <row r="1" spans="1:5">
      <c r="D1" s="639" t="s">
        <v>918</v>
      </c>
      <c r="E1" s="639"/>
    </row>
    <row r="2" spans="1:5" ht="27.75" customHeight="1">
      <c r="A2" s="640" t="s">
        <v>1021</v>
      </c>
      <c r="B2" s="640"/>
      <c r="C2" s="640"/>
      <c r="D2" s="640"/>
      <c r="E2" s="640"/>
    </row>
    <row r="4" spans="1:5" ht="38.25">
      <c r="A4" s="520" t="s">
        <v>822</v>
      </c>
      <c r="B4" s="520" t="s">
        <v>1022</v>
      </c>
      <c r="C4" s="520" t="s">
        <v>1023</v>
      </c>
      <c r="D4" s="520" t="s">
        <v>1024</v>
      </c>
      <c r="E4" s="521" t="s">
        <v>1025</v>
      </c>
    </row>
    <row r="5" spans="1:5">
      <c r="A5" s="522" t="s">
        <v>922</v>
      </c>
      <c r="B5" s="522" t="s">
        <v>299</v>
      </c>
      <c r="C5" s="522" t="s">
        <v>299</v>
      </c>
      <c r="D5" s="522" t="s">
        <v>299</v>
      </c>
      <c r="E5" s="522" t="s">
        <v>299</v>
      </c>
    </row>
    <row r="6" spans="1:5" hidden="1">
      <c r="A6" s="522">
        <v>2019</v>
      </c>
      <c r="B6" s="523">
        <v>104.64499999999998</v>
      </c>
      <c r="C6" s="524">
        <v>104.29148814171117</v>
      </c>
      <c r="D6" s="525">
        <v>104</v>
      </c>
      <c r="E6" s="524">
        <v>103</v>
      </c>
    </row>
    <row r="7" spans="1:5" hidden="1">
      <c r="A7" s="522">
        <v>2020</v>
      </c>
      <c r="B7" s="523">
        <v>103</v>
      </c>
      <c r="C7" s="523">
        <v>104.1</v>
      </c>
      <c r="D7" s="523">
        <v>102.8</v>
      </c>
      <c r="E7" s="523">
        <v>103</v>
      </c>
    </row>
    <row r="8" spans="1:5">
      <c r="A8" s="520">
        <v>2021</v>
      </c>
      <c r="B8" s="523">
        <v>103.60000000000001</v>
      </c>
      <c r="C8" s="523">
        <v>103.3</v>
      </c>
      <c r="D8" s="523">
        <v>105</v>
      </c>
      <c r="E8" s="523">
        <v>103</v>
      </c>
    </row>
    <row r="9" spans="1:5">
      <c r="A9" s="522">
        <v>2022</v>
      </c>
      <c r="B9" s="523">
        <v>103.89999999999999</v>
      </c>
      <c r="C9" s="523">
        <v>103.89999999999999</v>
      </c>
      <c r="D9" s="523">
        <v>103.8</v>
      </c>
      <c r="E9" s="523">
        <v>103.2</v>
      </c>
    </row>
    <row r="10" spans="1:5">
      <c r="A10" s="522">
        <v>2023</v>
      </c>
      <c r="B10" s="523">
        <v>104</v>
      </c>
      <c r="C10" s="523">
        <v>104.1</v>
      </c>
      <c r="D10" s="523">
        <v>103.8</v>
      </c>
      <c r="E10" s="523">
        <v>103.2</v>
      </c>
    </row>
    <row r="11" spans="1:5">
      <c r="A11" s="522">
        <v>2024</v>
      </c>
      <c r="B11" s="523">
        <v>104</v>
      </c>
      <c r="C11" s="523">
        <v>104.1</v>
      </c>
      <c r="D11" s="523">
        <v>103.8</v>
      </c>
      <c r="E11" s="523">
        <v>103.2</v>
      </c>
    </row>
    <row r="12" spans="1:5">
      <c r="A12" s="522">
        <v>2025</v>
      </c>
      <c r="B12" s="523">
        <v>104</v>
      </c>
      <c r="C12" s="523">
        <v>104.1</v>
      </c>
      <c r="D12" s="523">
        <v>103.8</v>
      </c>
      <c r="E12" s="523">
        <v>103.2</v>
      </c>
    </row>
    <row r="13" spans="1:5" hidden="1">
      <c r="A13" s="522"/>
      <c r="B13" s="523"/>
      <c r="C13" s="524"/>
      <c r="D13" s="525"/>
      <c r="E13" s="524"/>
    </row>
    <row r="14" spans="1:5" hidden="1">
      <c r="A14" s="522"/>
      <c r="B14" s="523"/>
      <c r="C14" s="524"/>
      <c r="D14" s="525"/>
      <c r="E14" s="524"/>
    </row>
    <row r="15" spans="1:5" hidden="1">
      <c r="A15" s="522"/>
      <c r="B15" s="523"/>
      <c r="C15" s="524"/>
      <c r="D15" s="525"/>
      <c r="E15" s="524"/>
    </row>
    <row r="16" spans="1:5" hidden="1">
      <c r="A16" s="520"/>
      <c r="B16" s="523"/>
      <c r="C16" s="524"/>
      <c r="D16" s="525"/>
      <c r="E16" s="524"/>
    </row>
    <row r="17" spans="1:5" hidden="1">
      <c r="A17" s="520">
        <v>2026</v>
      </c>
      <c r="B17" s="524">
        <v>104.42983347722479</v>
      </c>
      <c r="C17" s="524">
        <v>104.1</v>
      </c>
      <c r="D17" s="525">
        <v>0</v>
      </c>
      <c r="E17" s="524">
        <v>103.2</v>
      </c>
    </row>
    <row r="18" spans="1:5" hidden="1">
      <c r="A18" s="522">
        <v>2027</v>
      </c>
      <c r="B18" s="524">
        <v>104.42983347722479</v>
      </c>
      <c r="C18" s="524">
        <v>104.1</v>
      </c>
      <c r="D18" s="525">
        <v>0</v>
      </c>
      <c r="E18" s="524">
        <v>103.2</v>
      </c>
    </row>
    <row r="19" spans="1:5" hidden="1">
      <c r="A19" s="520">
        <v>2028</v>
      </c>
      <c r="B19" s="524">
        <v>104.42983347722479</v>
      </c>
      <c r="C19" s="524">
        <v>104.1</v>
      </c>
      <c r="D19" s="525">
        <v>0</v>
      </c>
      <c r="E19" s="524">
        <v>103.2</v>
      </c>
    </row>
    <row r="20" spans="1:5" hidden="1">
      <c r="A20" s="522">
        <v>2029</v>
      </c>
      <c r="B20" s="524">
        <v>103</v>
      </c>
      <c r="C20" s="524">
        <v>104.1</v>
      </c>
      <c r="D20" s="525">
        <v>0</v>
      </c>
      <c r="E20" s="524">
        <v>103.2</v>
      </c>
    </row>
    <row r="21" spans="1:5" hidden="1">
      <c r="A21" s="520">
        <v>2030</v>
      </c>
      <c r="B21" s="524">
        <v>339.87</v>
      </c>
      <c r="C21" s="524">
        <v>104.1</v>
      </c>
      <c r="D21" s="525">
        <v>0</v>
      </c>
      <c r="E21" s="524">
        <v>103.2</v>
      </c>
    </row>
    <row r="22" spans="1:5" hidden="1">
      <c r="A22" s="522">
        <v>2031</v>
      </c>
      <c r="B22" s="524">
        <v>401.21599999999995</v>
      </c>
      <c r="C22" s="524">
        <v>104.1</v>
      </c>
      <c r="D22" s="525">
        <v>0</v>
      </c>
      <c r="E22" s="524">
        <v>103.2</v>
      </c>
    </row>
    <row r="23" spans="1:5" hidden="1">
      <c r="A23" s="520">
        <v>2032</v>
      </c>
      <c r="B23" s="524">
        <v>459.22900000000004</v>
      </c>
      <c r="C23" s="524">
        <v>104.1</v>
      </c>
      <c r="D23" s="525">
        <v>0</v>
      </c>
      <c r="E23" s="524">
        <v>103.2</v>
      </c>
    </row>
    <row r="24" spans="1:5">
      <c r="A24" s="641" t="s">
        <v>1026</v>
      </c>
      <c r="B24" s="641"/>
      <c r="C24" s="641"/>
      <c r="D24" s="641"/>
      <c r="E24" s="641"/>
    </row>
    <row r="25" spans="1:5">
      <c r="A25" s="642"/>
      <c r="B25" s="642"/>
      <c r="C25" s="642"/>
      <c r="D25" s="642"/>
      <c r="E25" s="642"/>
    </row>
    <row r="26" spans="1:5">
      <c r="A26" s="642"/>
      <c r="B26" s="642"/>
      <c r="C26" s="642"/>
      <c r="D26" s="642"/>
      <c r="E26" s="642"/>
    </row>
    <row r="27" spans="1:5">
      <c r="A27" s="642"/>
      <c r="B27" s="642"/>
      <c r="C27" s="642"/>
      <c r="D27" s="642"/>
      <c r="E27" s="642"/>
    </row>
  </sheetData>
  <mergeCells count="3">
    <mergeCell ref="D1:E1"/>
    <mergeCell ref="A2:E2"/>
    <mergeCell ref="A24:E27"/>
  </mergeCells>
  <pageMargins left="0.70866141732283472" right="0.70866141732283472" top="1.1811023622047245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Базовый уровень ОР</vt:lpstr>
      <vt:lpstr>ЭЭ</vt:lpstr>
      <vt:lpstr>Индексы</vt:lpstr>
      <vt:lpstr>штатное (ИК-2)</vt:lpstr>
      <vt:lpstr>% разбивки ПО</vt:lpstr>
      <vt:lpstr>ОТ ВС</vt:lpstr>
      <vt:lpstr>ОТ ВО</vt:lpstr>
      <vt:lpstr>Прайс ГСМ</vt:lpstr>
      <vt:lpstr>Иные величины</vt:lpstr>
      <vt:lpstr>Сведения ТС </vt:lpstr>
      <vt:lpstr>Тариф ТС</vt:lpstr>
      <vt:lpstr>Баланс ВС</vt:lpstr>
      <vt:lpstr>Смета ВС</vt:lpstr>
      <vt:lpstr>Тариф ВС</vt:lpstr>
      <vt:lpstr>Показатели ЭЭффект</vt:lpstr>
      <vt:lpstr>'Иные величины'!Область_печати</vt:lpstr>
      <vt:lpstr>'Сведения ТС '!Область_печати</vt:lpstr>
      <vt:lpstr>ЭЭ!Область_печати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Юлия И. Казанова</cp:lastModifiedBy>
  <cp:lastPrinted>2020-11-09T02:04:19Z</cp:lastPrinted>
  <dcterms:created xsi:type="dcterms:W3CDTF">2015-04-01T08:51:25Z</dcterms:created>
  <dcterms:modified xsi:type="dcterms:W3CDTF">2020-11-09T05:13:14Z</dcterms:modified>
</cp:coreProperties>
</file>