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50" activeTab="4"/>
  </bookViews>
  <sheets>
    <sheet name="доп" sheetId="1" r:id="rId1"/>
    <sheet name="проч" sheetId="2" r:id="rId2"/>
    <sheet name="школы" sheetId="3" r:id="rId3"/>
    <sheet name="дс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<sst xmlns="http://schemas.openxmlformats.org/spreadsheetml/2006/main" count="361" uniqueCount="105">
  <si>
    <t>Целевая статья</t>
  </si>
  <si>
    <t>Итого</t>
  </si>
  <si>
    <t>.0701</t>
  </si>
  <si>
    <t>.0702</t>
  </si>
  <si>
    <t>.0709</t>
  </si>
  <si>
    <t>Заработная плата</t>
  </si>
  <si>
    <t>.0211</t>
  </si>
  <si>
    <t>Начисления на з/плату</t>
  </si>
  <si>
    <t>.0213</t>
  </si>
  <si>
    <t>Услуги связи</t>
  </si>
  <si>
    <t>.0221</t>
  </si>
  <si>
    <t>Услуги автотранспорта</t>
  </si>
  <si>
    <t>.0222</t>
  </si>
  <si>
    <t>Коммунальные услуги</t>
  </si>
  <si>
    <t>.0223</t>
  </si>
  <si>
    <t>Услуги по содержанию имущества</t>
  </si>
  <si>
    <t>.0225</t>
  </si>
  <si>
    <t>Прочие работы и услуги</t>
  </si>
  <si>
    <t>.0226</t>
  </si>
  <si>
    <t>Прочие расходы</t>
  </si>
  <si>
    <t>.0290</t>
  </si>
  <si>
    <t>Приобретение КПТ</t>
  </si>
  <si>
    <t>.0347</t>
  </si>
  <si>
    <t>Приобретение основных средств</t>
  </si>
  <si>
    <t>Учебные расходы</t>
  </si>
  <si>
    <t>.0349</t>
  </si>
  <si>
    <t>Приобретение продуктов питания</t>
  </si>
  <si>
    <t>Возмещение части род.платы</t>
  </si>
  <si>
    <t>.0262</t>
  </si>
  <si>
    <t>Раздел подраздел</t>
  </si>
  <si>
    <t>Глава</t>
  </si>
  <si>
    <t>Вид расходов</t>
  </si>
  <si>
    <t>Итого по мероприятию</t>
  </si>
  <si>
    <t>Итого по подпрограмме</t>
  </si>
  <si>
    <t>Создание условий для содержания детей в дошкольных образовательных учреждений(муниципальный бюджет)</t>
  </si>
  <si>
    <t>Укрепление материально-технической базы дошкольных образовательных учреждений. Проведение капитального, текущего ремонта зданий. Развитие инфраструктуры дошкольного образования(муниципальный бюджет)</t>
  </si>
  <si>
    <t>Осуществление государственных полномочий в сфере дошкольного образования(краевойбюджет)</t>
  </si>
  <si>
    <t>.0346</t>
  </si>
  <si>
    <t>Приобретение ГСМ</t>
  </si>
  <si>
    <t>Приобретение канц.товаров</t>
  </si>
  <si>
    <t>Создание условий для содержания детей в муниципальных  общеобразовательных учреждениях(муниципальный бюджет)</t>
  </si>
  <si>
    <t>Развитие системы начального общего, основного общего, среднего общего образования(краевой бюджет)</t>
  </si>
  <si>
    <t>Осуществление государственных полномочий в сфере сфере начального, основного, среднего общего  образования(краевойбюджет)</t>
  </si>
  <si>
    <t>Создание условий  для предоставления услуг дополнительного образования в муниципальных учреждениях(муниципальный бюджет)</t>
  </si>
  <si>
    <t>Создание условий  для предоставления услуг дополнительного образования в муниципальных учреждениях(краевой бюджет)</t>
  </si>
  <si>
    <t>Организация и обеспечение отдыха и оздоровления детей и подростков(муниципальный бюджет)</t>
  </si>
  <si>
    <t>Организация и обеспечение отдыха и оздоровления детей и подростков(краевой бюджет)</t>
  </si>
  <si>
    <t>Организация и обеспечение отдыха и оздоровления детей и подростков(внебюджет бюджет)</t>
  </si>
  <si>
    <t>Выплата стипендий победителям и призерам олимпиад регионального и федерального уровней; выпускникам, окончившим школу с золотой медалью(муниципальный бюджет)</t>
  </si>
  <si>
    <t>Приобретение материальных запасов</t>
  </si>
  <si>
    <t xml:space="preserve">Обеспечение деятельности структурных подразделений Комитета образования </t>
  </si>
  <si>
    <t>Приобретение материальных запасов и оказание услуг</t>
  </si>
  <si>
    <t>Создание условий, способствующих повышению эффективности деятельности педагогов».</t>
  </si>
  <si>
    <t>м</t>
  </si>
  <si>
    <t xml:space="preserve">Приложение </t>
  </si>
  <si>
    <t>*</t>
  </si>
  <si>
    <t>Приложение к подпрограмме"Развитие системы отдыха,оздоровления и занятости детей и подростков  муниципального района"Карымский район" на 2017-2020 г.г."</t>
  </si>
  <si>
    <t>к</t>
  </si>
  <si>
    <t>вб</t>
  </si>
  <si>
    <t>Арендная плата</t>
  </si>
  <si>
    <t>Организация и проведение олимпиад, конкурсов, конференций, соревнований, фестивалей (муниципальный бюджет)</t>
  </si>
  <si>
    <t>Всего</t>
  </si>
  <si>
    <t>ИТОГО</t>
  </si>
  <si>
    <t>сады</t>
  </si>
  <si>
    <t>Мб</t>
  </si>
  <si>
    <t>Кб</t>
  </si>
  <si>
    <t>школы</t>
  </si>
  <si>
    <t>Фб</t>
  </si>
  <si>
    <t>допы</t>
  </si>
  <si>
    <t>в/б</t>
  </si>
  <si>
    <t>прочие</t>
  </si>
  <si>
    <t>БИ</t>
  </si>
  <si>
    <t>ВИ</t>
  </si>
  <si>
    <t>Создание условий для содержания детей в дошкольных образовательных учреждений(краевой бюджет)</t>
  </si>
  <si>
    <t>.0707</t>
  </si>
  <si>
    <t>к+ф</t>
  </si>
  <si>
    <t>без в/б</t>
  </si>
  <si>
    <t>Укрепление материально-технической базы дошкольных образовательных учреждений. Проведение капитального, текущего ремонта зданий. Развитие инфраструктуры дошкольного образования)</t>
  </si>
  <si>
    <t>КОСГУ</t>
  </si>
  <si>
    <t>федеральный</t>
  </si>
  <si>
    <t>краевой</t>
  </si>
  <si>
    <t>местный</t>
  </si>
  <si>
    <t>ф</t>
  </si>
  <si>
    <t>федеральный бюджет</t>
  </si>
  <si>
    <t>Краевой бюджет</t>
  </si>
  <si>
    <t>Приложение к подпрограмме"Развитие системы дошкольного образования муниципального района"Карымский район" на 2020-2025 г.г.</t>
  </si>
  <si>
    <t>Приложение к подпрограмме"Развитие системы начального общего,основного общего,среднего общего образования                                                                                       муниципального района"Карымский район" на 2020-2025 г.г.</t>
  </si>
  <si>
    <t>Приложение к подпрограмме"Развитие системы дополнительного образования,отдыха,оздоровления и занятости детей и подростков  муниципального района"Карымский район" на 2020-2025 г.г."</t>
  </si>
  <si>
    <t>Приложение к подпрограмме"Обеспечение и совершенствование управления системой образования и прочие мероприятия в области образования" муниципального района"Карымский район" на 2020-2025 г.г."</t>
  </si>
  <si>
    <t>.0309</t>
  </si>
  <si>
    <t>Прочие материальные запасы</t>
  </si>
  <si>
    <t>Внедрение и обеспечение функционирования модели персонифицированного финансирования дополнительного образования детей (местный бюджет)</t>
  </si>
  <si>
    <t>Местный бюджет</t>
  </si>
  <si>
    <t>Укрепление материально-технической базы  учреждений дополнительного образования. (краевой,муниципальный бюджеты)</t>
  </si>
  <si>
    <t>Предоставление грантов (муниципальный бюджет)</t>
  </si>
  <si>
    <t>Обеспечение бесплатным питанием детей из молоимущих семей, обучающихся в муниципальных общеобразовательных организациях Забайкальского края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</si>
  <si>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учреждениях</t>
  </si>
  <si>
    <t>Укрепление материально-технической базы общеобразовательных учреждений (краевой,федеральный местный бюджет)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</si>
  <si>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</si>
  <si>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Региональный проект "Успех каждого ребенка". 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</si>
  <si>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Укрепление материально-технической базы общеобразовательных учреждений (местный бюджет)</t>
  </si>
  <si>
    <t>Осуществление государственных полномочий в сфере начального, основного, среднего общего  образования(федеральный,краевой,местный бюджеты)</t>
  </si>
  <si>
    <t>Ежемесячное денежное вознаграждение за классное руководство педагогическим работникам государсвенных и муниципальных общеобразовательных организаций</t>
  </si>
  <si>
    <t>Развитие системы начального общего, основного общего, среднего общего образования(федеральный бюджет)</t>
  </si>
  <si>
    <t xml:space="preserve">Меры по обеспечению санитарно-эпидемиологического благополучия населения на территории РФ, в связи с распространением новой вирусной инфекции (COVID-19)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</si>
</sst>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&quot;р.&quot;"/>
    <numFmt numFmtId="194" formatCode="#,##0.0"/>
    <numFmt numFmtId="195" formatCode="0.000"/>
  </numFmts>
  <fonts count="46">
    <font>
      <sz val="10"/>
      <name val="Arial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2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192" fontId="0" fillId="0" borderId="14" xfId="0" applyNumberFormat="1" applyBorder="1" applyAlignment="1">
      <alignment/>
    </xf>
    <xf numFmtId="192" fontId="2" fillId="0" borderId="13" xfId="0" applyNumberFormat="1" applyFont="1" applyBorder="1" applyAlignment="1">
      <alignment/>
    </xf>
    <xf numFmtId="192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192" fontId="0" fillId="0" borderId="12" xfId="0" applyNumberFormat="1" applyBorder="1" applyAlignment="1">
      <alignment/>
    </xf>
    <xf numFmtId="192" fontId="0" fillId="0" borderId="0" xfId="0" applyNumberFormat="1" applyAlignment="1">
      <alignment/>
    </xf>
    <xf numFmtId="2" fontId="0" fillId="0" borderId="0" xfId="0" applyNumberFormat="1" applyAlignment="1">
      <alignment/>
    </xf>
    <xf numFmtId="192" fontId="2" fillId="0" borderId="12" xfId="0" applyNumberFormat="1" applyFont="1" applyBorder="1" applyAlignment="1">
      <alignment/>
    </xf>
    <xf numFmtId="192" fontId="0" fillId="0" borderId="16" xfId="0" applyNumberFormat="1" applyBorder="1" applyAlignment="1">
      <alignment/>
    </xf>
    <xf numFmtId="2" fontId="2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2" fontId="0" fillId="0" borderId="0" xfId="0" applyNumberFormat="1" applyBorder="1" applyAlignment="1">
      <alignment/>
    </xf>
    <xf numFmtId="192" fontId="0" fillId="0" borderId="17" xfId="0" applyNumberFormat="1" applyBorder="1" applyAlignment="1">
      <alignment/>
    </xf>
    <xf numFmtId="192" fontId="0" fillId="0" borderId="15" xfId="0" applyNumberFormat="1" applyBorder="1" applyAlignment="1">
      <alignment/>
    </xf>
    <xf numFmtId="19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Fill="1" applyBorder="1" applyAlignment="1">
      <alignment/>
    </xf>
    <xf numFmtId="192" fontId="0" fillId="0" borderId="18" xfId="0" applyNumberFormat="1" applyFill="1" applyBorder="1" applyAlignment="1">
      <alignment/>
    </xf>
    <xf numFmtId="194" fontId="2" fillId="0" borderId="18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7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92" fontId="2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 vertical="justify"/>
    </xf>
    <xf numFmtId="0" fontId="0" fillId="0" borderId="18" xfId="0" applyBorder="1" applyAlignment="1">
      <alignment horizontal="center" vertical="justify"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1" fontId="0" fillId="0" borderId="18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192" fontId="44" fillId="33" borderId="18" xfId="0" applyNumberFormat="1" applyFont="1" applyFill="1" applyBorder="1" applyAlignment="1">
      <alignment/>
    </xf>
    <xf numFmtId="192" fontId="44" fillId="0" borderId="18" xfId="0" applyNumberFormat="1" applyFont="1" applyBorder="1" applyAlignment="1">
      <alignment/>
    </xf>
    <xf numFmtId="192" fontId="0" fillId="0" borderId="21" xfId="0" applyNumberFormat="1" applyBorder="1" applyAlignment="1">
      <alignment/>
    </xf>
    <xf numFmtId="192" fontId="0" fillId="0" borderId="19" xfId="0" applyNumberFormat="1" applyBorder="1" applyAlignment="1">
      <alignment/>
    </xf>
    <xf numFmtId="0" fontId="0" fillId="34" borderId="13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3" xfId="0" applyFill="1" applyBorder="1" applyAlignment="1">
      <alignment/>
    </xf>
    <xf numFmtId="0" fontId="1" fillId="0" borderId="18" xfId="0" applyFont="1" applyBorder="1" applyAlignment="1">
      <alignment horizontal="center" vertical="justify"/>
    </xf>
    <xf numFmtId="192" fontId="2" fillId="36" borderId="13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2" fillId="36" borderId="18" xfId="0" applyFont="1" applyFill="1" applyBorder="1" applyAlignment="1">
      <alignment/>
    </xf>
    <xf numFmtId="0" fontId="1" fillId="0" borderId="0" xfId="0" applyFont="1" applyBorder="1" applyAlignment="1">
      <alignment horizontal="center" vertical="justify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1" xfId="0" applyFont="1" applyBorder="1" applyAlignment="1">
      <alignment/>
    </xf>
    <xf numFmtId="192" fontId="2" fillId="0" borderId="18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92" fontId="0" fillId="0" borderId="12" xfId="0" applyNumberFormat="1" applyFill="1" applyBorder="1" applyAlignment="1">
      <alignment/>
    </xf>
    <xf numFmtId="192" fontId="2" fillId="0" borderId="13" xfId="0" applyNumberFormat="1" applyFont="1" applyFill="1" applyBorder="1" applyAlignment="1">
      <alignment/>
    </xf>
    <xf numFmtId="192" fontId="2" fillId="0" borderId="12" xfId="0" applyNumberFormat="1" applyFont="1" applyFill="1" applyBorder="1" applyAlignment="1">
      <alignment/>
    </xf>
    <xf numFmtId="0" fontId="0" fillId="0" borderId="18" xfId="0" applyFont="1" applyBorder="1" applyAlignment="1">
      <alignment vertical="justify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32" xfId="0" applyBorder="1" applyAlignment="1">
      <alignment/>
    </xf>
    <xf numFmtId="0" fontId="8" fillId="0" borderId="18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2" fillId="36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92" fontId="45" fillId="34" borderId="18" xfId="0" applyNumberFormat="1" applyFont="1" applyFill="1" applyBorder="1" applyAlignment="1">
      <alignment/>
    </xf>
    <xf numFmtId="192" fontId="2" fillId="34" borderId="18" xfId="0" applyNumberFormat="1" applyFont="1" applyFill="1" applyBorder="1" applyAlignment="1">
      <alignment/>
    </xf>
    <xf numFmtId="192" fontId="0" fillId="34" borderId="0" xfId="0" applyNumberFormat="1" applyFill="1" applyAlignment="1">
      <alignment/>
    </xf>
    <xf numFmtId="0" fontId="0" fillId="34" borderId="18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 vertical="justify"/>
    </xf>
    <xf numFmtId="0" fontId="1" fillId="0" borderId="34" xfId="0" applyFont="1" applyBorder="1" applyAlignment="1">
      <alignment horizontal="center" vertical="justify"/>
    </xf>
    <xf numFmtId="0" fontId="1" fillId="0" borderId="35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2" fontId="1" fillId="0" borderId="31" xfId="0" applyNumberFormat="1" applyFont="1" applyBorder="1" applyAlignment="1">
      <alignment horizontal="center" vertical="justify"/>
    </xf>
    <xf numFmtId="2" fontId="1" fillId="0" borderId="21" xfId="0" applyNumberFormat="1" applyFont="1" applyBorder="1" applyAlignment="1">
      <alignment horizontal="center" vertical="justify"/>
    </xf>
    <xf numFmtId="0" fontId="1" fillId="0" borderId="32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31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69"/>
  <sheetViews>
    <sheetView zoomScalePageLayoutView="0" workbookViewId="0" topLeftCell="A1">
      <pane xSplit="7" ySplit="7" topLeftCell="H4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H69" sqref="H69:N69"/>
    </sheetView>
  </sheetViews>
  <sheetFormatPr defaultColWidth="9.140625" defaultRowHeight="12.75"/>
  <cols>
    <col min="1" max="1" width="3.8515625" style="0" customWidth="1"/>
    <col min="2" max="2" width="31.7109375" style="0" customWidth="1"/>
    <col min="3" max="3" width="6.28125" style="0" customWidth="1"/>
    <col min="4" max="4" width="10.7109375" style="0" customWidth="1"/>
    <col min="6" max="6" width="9.421875" style="0" customWidth="1"/>
    <col min="7" max="7" width="15.00390625" style="0" hidden="1" customWidth="1"/>
    <col min="8" max="8" width="14.00390625" style="0" customWidth="1"/>
    <col min="9" max="9" width="10.8515625" style="0" customWidth="1"/>
    <col min="10" max="10" width="10.7109375" style="0" customWidth="1"/>
    <col min="11" max="13" width="9.57421875" style="0" customWidth="1"/>
    <col min="14" max="14" width="13.140625" style="0" customWidth="1"/>
    <col min="15" max="15" width="11.421875" style="0" customWidth="1"/>
  </cols>
  <sheetData>
    <row r="1" spans="8:14" ht="12.75">
      <c r="H1" s="121" t="s">
        <v>54</v>
      </c>
      <c r="I1" s="121"/>
      <c r="J1" s="121"/>
      <c r="K1" s="121"/>
      <c r="L1" s="121"/>
      <c r="M1" s="121"/>
      <c r="N1" s="121"/>
    </row>
    <row r="3" spans="2:14" ht="30.75" customHeight="1" thickBot="1">
      <c r="B3" s="122" t="s">
        <v>87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8:11" ht="12.75" customHeight="1" thickBot="1">
      <c r="H4" s="45"/>
      <c r="I4" s="45"/>
      <c r="J4" s="5"/>
      <c r="K4" s="5"/>
    </row>
    <row r="5" ht="13.5" hidden="1" thickBot="1"/>
    <row r="6" spans="1:14" ht="37.5" customHeight="1" thickBot="1">
      <c r="A6" s="3"/>
      <c r="B6" s="12"/>
      <c r="C6" s="13" t="s">
        <v>30</v>
      </c>
      <c r="D6" s="14" t="s">
        <v>29</v>
      </c>
      <c r="E6" s="13"/>
      <c r="F6" s="14" t="s">
        <v>31</v>
      </c>
      <c r="G6" s="5">
        <v>2017</v>
      </c>
      <c r="H6" s="45">
        <v>2020</v>
      </c>
      <c r="I6" s="45">
        <v>2021</v>
      </c>
      <c r="J6" s="45">
        <v>2022</v>
      </c>
      <c r="K6" s="5">
        <v>2023</v>
      </c>
      <c r="L6" s="5">
        <v>2024</v>
      </c>
      <c r="M6" s="5">
        <v>2025</v>
      </c>
      <c r="N6" s="5" t="s">
        <v>1</v>
      </c>
    </row>
    <row r="7" spans="1:14" ht="33.75" customHeight="1" thickBot="1">
      <c r="A7" s="3"/>
      <c r="B7" s="124" t="s">
        <v>43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</row>
    <row r="8" spans="1:14" ht="12.75">
      <c r="A8" s="1">
        <v>1</v>
      </c>
      <c r="B8" s="6" t="s">
        <v>5</v>
      </c>
      <c r="C8" s="2">
        <v>926</v>
      </c>
      <c r="D8" s="6" t="s">
        <v>3</v>
      </c>
      <c r="E8" s="2"/>
      <c r="F8" s="6">
        <v>611</v>
      </c>
      <c r="G8" s="22"/>
      <c r="H8" s="22">
        <v>15843.9</v>
      </c>
      <c r="I8" s="22">
        <v>20610</v>
      </c>
      <c r="J8" s="22">
        <v>19543</v>
      </c>
      <c r="K8" s="22">
        <v>16017</v>
      </c>
      <c r="L8" s="22">
        <v>16017</v>
      </c>
      <c r="M8" s="22">
        <v>16017</v>
      </c>
      <c r="N8" s="22">
        <f>SUM(G8:M8)</f>
        <v>104047.9</v>
      </c>
    </row>
    <row r="9" spans="1:14" ht="12.75">
      <c r="A9" s="1">
        <v>2</v>
      </c>
      <c r="B9" s="6" t="s">
        <v>7</v>
      </c>
      <c r="C9" s="2">
        <v>926</v>
      </c>
      <c r="D9" s="6" t="s">
        <v>3</v>
      </c>
      <c r="E9" s="2"/>
      <c r="F9" s="6">
        <v>611</v>
      </c>
      <c r="G9" s="22"/>
      <c r="H9" s="22">
        <v>6655.8</v>
      </c>
      <c r="I9" s="22">
        <v>6225</v>
      </c>
      <c r="J9" s="22">
        <v>5902</v>
      </c>
      <c r="K9" s="22">
        <v>4548.4</v>
      </c>
      <c r="L9" s="22">
        <v>4548.4</v>
      </c>
      <c r="M9" s="22">
        <v>4548.4</v>
      </c>
      <c r="N9" s="22">
        <f aca="true" t="shared" si="0" ref="N9:N17">SUM(G9:M9)</f>
        <v>32428</v>
      </c>
    </row>
    <row r="10" spans="1:14" ht="12.75">
      <c r="A10" s="1">
        <v>3</v>
      </c>
      <c r="B10" s="6" t="s">
        <v>9</v>
      </c>
      <c r="C10" s="2">
        <v>926</v>
      </c>
      <c r="D10" s="6" t="s">
        <v>3</v>
      </c>
      <c r="E10" s="2"/>
      <c r="F10" s="6">
        <v>611</v>
      </c>
      <c r="G10" s="22"/>
      <c r="H10" s="22">
        <v>135</v>
      </c>
      <c r="I10" s="22">
        <v>120</v>
      </c>
      <c r="J10" s="22">
        <v>130</v>
      </c>
      <c r="K10" s="22">
        <v>136</v>
      </c>
      <c r="L10" s="22">
        <v>136</v>
      </c>
      <c r="M10" s="22">
        <v>136</v>
      </c>
      <c r="N10" s="22">
        <f t="shared" si="0"/>
        <v>793</v>
      </c>
    </row>
    <row r="11" spans="1:14" ht="12.75">
      <c r="A11" s="1">
        <v>4</v>
      </c>
      <c r="B11" s="6" t="s">
        <v>11</v>
      </c>
      <c r="C11" s="2">
        <v>926</v>
      </c>
      <c r="D11" s="6" t="s">
        <v>3</v>
      </c>
      <c r="E11" s="2"/>
      <c r="F11" s="6">
        <v>611</v>
      </c>
      <c r="G11" s="22"/>
      <c r="H11" s="22"/>
      <c r="I11" s="22"/>
      <c r="J11" s="22"/>
      <c r="K11" s="22"/>
      <c r="L11" s="22"/>
      <c r="M11" s="22"/>
      <c r="N11" s="22">
        <f t="shared" si="0"/>
        <v>0</v>
      </c>
    </row>
    <row r="12" spans="1:14" ht="12.75">
      <c r="A12" s="1">
        <v>5</v>
      </c>
      <c r="B12" s="6" t="s">
        <v>13</v>
      </c>
      <c r="C12" s="2">
        <v>926</v>
      </c>
      <c r="D12" s="6" t="s">
        <v>3</v>
      </c>
      <c r="E12" s="2"/>
      <c r="F12" s="6">
        <v>611</v>
      </c>
      <c r="G12" s="22"/>
      <c r="H12" s="22">
        <v>2180</v>
      </c>
      <c r="I12" s="22">
        <v>2450</v>
      </c>
      <c r="J12" s="22">
        <v>2500</v>
      </c>
      <c r="K12" s="22">
        <v>2353</v>
      </c>
      <c r="L12" s="22">
        <v>2353</v>
      </c>
      <c r="M12" s="22">
        <v>2353</v>
      </c>
      <c r="N12" s="22">
        <f t="shared" si="0"/>
        <v>14189</v>
      </c>
    </row>
    <row r="13" spans="1:14" ht="12.75">
      <c r="A13" s="1">
        <v>6</v>
      </c>
      <c r="B13" s="6" t="s">
        <v>15</v>
      </c>
      <c r="C13" s="2">
        <v>926</v>
      </c>
      <c r="D13" s="6" t="s">
        <v>3</v>
      </c>
      <c r="E13" s="2"/>
      <c r="F13" s="6">
        <v>611</v>
      </c>
      <c r="G13" s="22"/>
      <c r="H13" s="22">
        <v>267</v>
      </c>
      <c r="I13" s="22">
        <v>340</v>
      </c>
      <c r="J13" s="22">
        <v>345</v>
      </c>
      <c r="K13" s="22">
        <v>313</v>
      </c>
      <c r="L13" s="22">
        <v>313</v>
      </c>
      <c r="M13" s="22">
        <v>313</v>
      </c>
      <c r="N13" s="22">
        <f t="shared" si="0"/>
        <v>1891</v>
      </c>
    </row>
    <row r="14" spans="1:14" ht="12.75">
      <c r="A14" s="1">
        <v>7</v>
      </c>
      <c r="B14" s="6" t="s">
        <v>17</v>
      </c>
      <c r="C14" s="2">
        <v>926</v>
      </c>
      <c r="D14" s="6" t="s">
        <v>3</v>
      </c>
      <c r="E14" s="2"/>
      <c r="F14" s="6">
        <v>611</v>
      </c>
      <c r="G14" s="22"/>
      <c r="H14" s="22">
        <v>450</v>
      </c>
      <c r="I14" s="22">
        <v>430</v>
      </c>
      <c r="J14" s="22">
        <v>440</v>
      </c>
      <c r="K14" s="22">
        <v>359</v>
      </c>
      <c r="L14" s="22">
        <v>359</v>
      </c>
      <c r="M14" s="22">
        <v>359</v>
      </c>
      <c r="N14" s="22">
        <f t="shared" si="0"/>
        <v>2397</v>
      </c>
    </row>
    <row r="15" spans="1:14" ht="12.75">
      <c r="A15" s="1">
        <v>8</v>
      </c>
      <c r="B15" s="6" t="s">
        <v>19</v>
      </c>
      <c r="C15" s="2">
        <v>926</v>
      </c>
      <c r="D15" s="6" t="s">
        <v>3</v>
      </c>
      <c r="E15" s="2"/>
      <c r="F15" s="6">
        <v>611</v>
      </c>
      <c r="G15" s="22"/>
      <c r="H15" s="22">
        <v>40</v>
      </c>
      <c r="I15" s="22">
        <v>75</v>
      </c>
      <c r="J15" s="22">
        <v>85</v>
      </c>
      <c r="K15" s="22">
        <v>42.8</v>
      </c>
      <c r="L15" s="22">
        <v>42.8</v>
      </c>
      <c r="M15" s="22">
        <v>42.8</v>
      </c>
      <c r="N15" s="22">
        <f t="shared" si="0"/>
        <v>328.40000000000003</v>
      </c>
    </row>
    <row r="16" spans="1:14" ht="12.75">
      <c r="A16" s="1">
        <v>9</v>
      </c>
      <c r="B16" s="6" t="s">
        <v>39</v>
      </c>
      <c r="C16" s="2">
        <v>926</v>
      </c>
      <c r="D16" s="6" t="s">
        <v>3</v>
      </c>
      <c r="E16" s="2"/>
      <c r="F16" s="6">
        <v>611</v>
      </c>
      <c r="G16" s="22"/>
      <c r="H16" s="22">
        <v>55</v>
      </c>
      <c r="I16" s="22">
        <v>50</v>
      </c>
      <c r="J16" s="22">
        <v>55</v>
      </c>
      <c r="K16" s="22">
        <v>53</v>
      </c>
      <c r="L16" s="22">
        <v>53</v>
      </c>
      <c r="M16" s="22">
        <v>53</v>
      </c>
      <c r="N16" s="22">
        <f t="shared" si="0"/>
        <v>319</v>
      </c>
    </row>
    <row r="17" spans="1:14" ht="13.5" thickBot="1">
      <c r="A17" s="1">
        <v>10</v>
      </c>
      <c r="B17" s="6" t="s">
        <v>23</v>
      </c>
      <c r="C17" s="2">
        <v>926</v>
      </c>
      <c r="D17" s="6" t="s">
        <v>3</v>
      </c>
      <c r="E17" s="2"/>
      <c r="F17" s="6">
        <v>611</v>
      </c>
      <c r="G17" s="22"/>
      <c r="H17" s="22"/>
      <c r="I17" s="22"/>
      <c r="J17" s="22"/>
      <c r="K17" s="22"/>
      <c r="L17" s="22"/>
      <c r="M17" s="22"/>
      <c r="N17" s="22">
        <f t="shared" si="0"/>
        <v>0</v>
      </c>
    </row>
    <row r="18" spans="1:15" s="21" customFormat="1" ht="13.5" thickBot="1">
      <c r="A18" s="17"/>
      <c r="B18" s="18" t="s">
        <v>32</v>
      </c>
      <c r="C18" s="19"/>
      <c r="D18" s="18"/>
      <c r="E18" s="19"/>
      <c r="F18" s="18"/>
      <c r="G18" s="23">
        <f aca="true" t="shared" si="1" ref="G18:M18">SUM(G8:G17)</f>
        <v>0</v>
      </c>
      <c r="H18" s="23">
        <f t="shared" si="1"/>
        <v>25626.7</v>
      </c>
      <c r="I18" s="23">
        <f t="shared" si="1"/>
        <v>30300</v>
      </c>
      <c r="J18" s="23">
        <f t="shared" si="1"/>
        <v>29000</v>
      </c>
      <c r="K18" s="23">
        <f t="shared" si="1"/>
        <v>23822.2</v>
      </c>
      <c r="L18" s="23">
        <f t="shared" si="1"/>
        <v>23822.2</v>
      </c>
      <c r="M18" s="23">
        <f t="shared" si="1"/>
        <v>23822.2</v>
      </c>
      <c r="N18" s="23">
        <f>SUM(N8:N17)</f>
        <v>156393.3</v>
      </c>
      <c r="O18" s="21" t="s">
        <v>55</v>
      </c>
    </row>
    <row r="19" spans="1:14" ht="34.5" customHeight="1" thickBot="1">
      <c r="A19" s="5"/>
      <c r="B19" s="124" t="s">
        <v>44</v>
      </c>
      <c r="C19" s="125"/>
      <c r="D19" s="125"/>
      <c r="E19" s="125"/>
      <c r="F19" s="125"/>
      <c r="G19" s="127"/>
      <c r="H19" s="127"/>
      <c r="I19" s="127"/>
      <c r="J19" s="127"/>
      <c r="K19" s="127"/>
      <c r="L19" s="127"/>
      <c r="M19" s="127"/>
      <c r="N19" s="128"/>
    </row>
    <row r="20" spans="1:14" ht="13.5" thickBot="1">
      <c r="A20" s="6">
        <v>1</v>
      </c>
      <c r="B20" s="6" t="s">
        <v>5</v>
      </c>
      <c r="C20" s="2">
        <v>926</v>
      </c>
      <c r="D20" s="6" t="s">
        <v>3</v>
      </c>
      <c r="E20" s="8"/>
      <c r="F20" s="2">
        <v>611</v>
      </c>
      <c r="G20" s="42"/>
      <c r="H20" s="42">
        <f>2808+800</f>
        <v>3608</v>
      </c>
      <c r="I20" s="42">
        <v>2231</v>
      </c>
      <c r="J20" s="42">
        <v>2307.8</v>
      </c>
      <c r="K20" s="42">
        <v>1342.1</v>
      </c>
      <c r="L20" s="42">
        <v>1342.1</v>
      </c>
      <c r="M20" s="42">
        <v>1342.1</v>
      </c>
      <c r="N20" s="42">
        <f>SUM(G20:M20)</f>
        <v>12173.1</v>
      </c>
    </row>
    <row r="21" spans="1:14" ht="12.75">
      <c r="A21" s="6">
        <v>2</v>
      </c>
      <c r="B21" s="6" t="s">
        <v>7</v>
      </c>
      <c r="C21" s="8">
        <v>926</v>
      </c>
      <c r="D21" s="8" t="s">
        <v>3</v>
      </c>
      <c r="E21" s="6"/>
      <c r="F21" s="8">
        <v>611</v>
      </c>
      <c r="G21" s="71"/>
      <c r="H21" s="42">
        <v>848.3</v>
      </c>
      <c r="I21" s="42">
        <v>673.8</v>
      </c>
      <c r="J21" s="42">
        <v>697</v>
      </c>
      <c r="K21" s="42">
        <v>405.3</v>
      </c>
      <c r="L21" s="42">
        <v>405.3</v>
      </c>
      <c r="M21" s="42">
        <v>405.3</v>
      </c>
      <c r="N21" s="42">
        <f>SUM(G21:M21)</f>
        <v>3435.0000000000005</v>
      </c>
    </row>
    <row r="22" spans="1:14" ht="12.75">
      <c r="A22" s="1">
        <v>3</v>
      </c>
      <c r="B22" s="6" t="s">
        <v>13</v>
      </c>
      <c r="C22" s="6">
        <v>926</v>
      </c>
      <c r="D22" s="6" t="s">
        <v>3</v>
      </c>
      <c r="E22" s="6"/>
      <c r="F22" s="1">
        <v>611</v>
      </c>
      <c r="G22" s="42"/>
      <c r="H22" s="42"/>
      <c r="I22" s="46"/>
      <c r="J22" s="42"/>
      <c r="K22" s="42"/>
      <c r="L22" s="42"/>
      <c r="M22" s="42"/>
      <c r="N22" s="42">
        <f>SUM(G22:M22)</f>
        <v>0</v>
      </c>
    </row>
    <row r="23" spans="1:14" ht="12.75">
      <c r="A23" s="1">
        <v>4</v>
      </c>
      <c r="B23" s="6" t="s">
        <v>15</v>
      </c>
      <c r="C23" s="6">
        <v>926</v>
      </c>
      <c r="D23" s="6" t="s">
        <v>3</v>
      </c>
      <c r="E23" s="6"/>
      <c r="F23" s="1">
        <v>611</v>
      </c>
      <c r="G23" s="42"/>
      <c r="H23" s="42"/>
      <c r="I23" s="46"/>
      <c r="J23" s="42"/>
      <c r="K23" s="42"/>
      <c r="L23" s="42"/>
      <c r="M23" s="42"/>
      <c r="N23" s="42">
        <f>SUM(G23:M23)</f>
        <v>0</v>
      </c>
    </row>
    <row r="24" spans="1:14" ht="13.5" thickBot="1">
      <c r="A24" s="1">
        <v>5</v>
      </c>
      <c r="B24" s="6" t="s">
        <v>17</v>
      </c>
      <c r="C24" s="7">
        <v>926</v>
      </c>
      <c r="D24" s="7" t="s">
        <v>3</v>
      </c>
      <c r="E24" s="7"/>
      <c r="F24" s="1">
        <v>611</v>
      </c>
      <c r="G24" s="42"/>
      <c r="H24" s="42"/>
      <c r="I24" s="46"/>
      <c r="J24" s="42"/>
      <c r="K24" s="42"/>
      <c r="L24" s="42"/>
      <c r="M24" s="42"/>
      <c r="N24" s="42">
        <f>SUM(G24:M24)</f>
        <v>0</v>
      </c>
    </row>
    <row r="25" spans="1:15" s="21" customFormat="1" ht="13.5" thickBot="1">
      <c r="A25" s="17"/>
      <c r="B25" s="18" t="s">
        <v>32</v>
      </c>
      <c r="C25" s="18"/>
      <c r="D25" s="19"/>
      <c r="E25" s="18"/>
      <c r="F25" s="17"/>
      <c r="G25" s="42">
        <f>SUM(G20:G21)</f>
        <v>0</v>
      </c>
      <c r="H25" s="95">
        <f aca="true" t="shared" si="2" ref="H25:M25">SUM(H20:H24)</f>
        <v>4456.3</v>
      </c>
      <c r="I25" s="54">
        <f t="shared" si="2"/>
        <v>2904.8</v>
      </c>
      <c r="J25" s="54">
        <f t="shared" si="2"/>
        <v>3004.8</v>
      </c>
      <c r="K25" s="54">
        <f t="shared" si="2"/>
        <v>1747.3999999999999</v>
      </c>
      <c r="L25" s="54">
        <f t="shared" si="2"/>
        <v>1747.3999999999999</v>
      </c>
      <c r="M25" s="54">
        <f t="shared" si="2"/>
        <v>1747.3999999999999</v>
      </c>
      <c r="N25" s="54">
        <f>SUM(N20:N24)</f>
        <v>15608.1</v>
      </c>
      <c r="O25" s="21" t="s">
        <v>55</v>
      </c>
    </row>
    <row r="26" ht="1.5" customHeight="1" thickBot="1"/>
    <row r="27" ht="13.5" hidden="1" thickBot="1"/>
    <row r="28" ht="13.5" hidden="1" thickBot="1"/>
    <row r="29" spans="1:14" ht="19.5" customHeight="1" thickBot="1">
      <c r="A29" s="3"/>
      <c r="B29" s="124" t="s">
        <v>93</v>
      </c>
      <c r="C29" s="125"/>
      <c r="D29" s="125"/>
      <c r="E29" s="125"/>
      <c r="F29" s="125"/>
      <c r="G29" s="125"/>
      <c r="H29" s="127"/>
      <c r="I29" s="127"/>
      <c r="J29" s="127"/>
      <c r="K29" s="127"/>
      <c r="L29" s="127"/>
      <c r="M29" s="127"/>
      <c r="N29" s="128"/>
    </row>
    <row r="30" spans="1:14" ht="21.75" customHeight="1">
      <c r="A30" s="1">
        <v>1</v>
      </c>
      <c r="B30" s="6" t="s">
        <v>15</v>
      </c>
      <c r="C30" s="2">
        <v>926</v>
      </c>
      <c r="D30" s="6" t="s">
        <v>2</v>
      </c>
      <c r="E30" s="2"/>
      <c r="F30" s="6">
        <v>612</v>
      </c>
      <c r="G30" s="84"/>
      <c r="H30" s="6"/>
      <c r="I30" s="75"/>
      <c r="J30" s="75"/>
      <c r="K30" s="75"/>
      <c r="L30" s="75"/>
      <c r="M30" s="75"/>
      <c r="N30" s="6">
        <f>SUM(G30:L30)</f>
        <v>0</v>
      </c>
    </row>
    <row r="31" spans="1:14" ht="13.5" thickBot="1">
      <c r="A31" s="1">
        <v>2</v>
      </c>
      <c r="B31" s="6" t="s">
        <v>15</v>
      </c>
      <c r="C31" s="2">
        <v>926</v>
      </c>
      <c r="D31" s="6" t="s">
        <v>2</v>
      </c>
      <c r="E31" s="2"/>
      <c r="F31" s="6">
        <v>612</v>
      </c>
      <c r="G31" s="6"/>
      <c r="H31" s="6">
        <v>480</v>
      </c>
      <c r="I31" s="6"/>
      <c r="J31" s="6"/>
      <c r="K31" s="6"/>
      <c r="L31" s="6"/>
      <c r="M31" s="6"/>
      <c r="N31" s="6">
        <f>SUM(G31:L31)</f>
        <v>480</v>
      </c>
    </row>
    <row r="32" spans="1:15" s="21" customFormat="1" ht="13.5" thickBot="1">
      <c r="A32" s="17"/>
      <c r="B32" s="18" t="s">
        <v>32</v>
      </c>
      <c r="C32" s="19"/>
      <c r="D32" s="18"/>
      <c r="E32" s="19"/>
      <c r="F32" s="18"/>
      <c r="G32" s="18">
        <f>SUM(G31:G31)</f>
        <v>0</v>
      </c>
      <c r="H32" s="96">
        <f>SUM(H30:H31)</f>
        <v>480</v>
      </c>
      <c r="I32" s="18">
        <f>SUM(I31:I31)</f>
        <v>0</v>
      </c>
      <c r="J32" s="18">
        <f>SUM(J31:J31)</f>
        <v>0</v>
      </c>
      <c r="K32" s="18">
        <f>SUM(K31:K31)</f>
        <v>0</v>
      </c>
      <c r="L32" s="18">
        <v>0</v>
      </c>
      <c r="M32" s="18"/>
      <c r="N32" s="18">
        <f>SUM(N30:N31)</f>
        <v>480</v>
      </c>
      <c r="O32" s="21" t="s">
        <v>55</v>
      </c>
    </row>
    <row r="33" ht="5.25" customHeight="1" thickBot="1"/>
    <row r="34" ht="13.5" hidden="1" thickBot="1"/>
    <row r="35" ht="13.5" hidden="1" thickBot="1"/>
    <row r="36" ht="13.5" hidden="1" thickBot="1"/>
    <row r="37" ht="13.5" hidden="1" thickBot="1"/>
    <row r="38" ht="13.5" hidden="1" thickBot="1"/>
    <row r="39" spans="1:14" ht="24" customHeight="1" thickBot="1">
      <c r="A39" s="82" t="s">
        <v>91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</row>
    <row r="40" spans="1:14" ht="13.5" customHeight="1">
      <c r="A40" s="1"/>
      <c r="B40" s="26"/>
      <c r="C40" s="25"/>
      <c r="D40" s="26"/>
      <c r="E40" s="25"/>
      <c r="F40" s="26"/>
      <c r="G40" s="26"/>
      <c r="H40" s="26"/>
      <c r="I40" s="25"/>
      <c r="J40" s="26"/>
      <c r="K40" s="26"/>
      <c r="L40" s="26"/>
      <c r="M40" s="26"/>
      <c r="N40" s="26"/>
    </row>
    <row r="41" spans="1:14" ht="13.5" customHeight="1" thickBot="1">
      <c r="A41" s="85">
        <v>1</v>
      </c>
      <c r="B41" s="86" t="s">
        <v>5</v>
      </c>
      <c r="C41" s="87">
        <v>926</v>
      </c>
      <c r="D41" s="86" t="s">
        <v>3</v>
      </c>
      <c r="E41" s="86"/>
      <c r="F41" s="87">
        <v>611</v>
      </c>
      <c r="G41" s="88">
        <v>0</v>
      </c>
      <c r="H41" s="78">
        <v>3183.9</v>
      </c>
      <c r="I41" s="78"/>
      <c r="J41" s="78"/>
      <c r="K41" s="78"/>
      <c r="L41" s="78"/>
      <c r="M41" s="78"/>
      <c r="N41" s="79">
        <f>SUM(G41:L41)</f>
        <v>3183.9</v>
      </c>
    </row>
    <row r="42" spans="1:14" ht="12.75">
      <c r="A42" s="89">
        <v>2</v>
      </c>
      <c r="B42" s="90" t="s">
        <v>7</v>
      </c>
      <c r="C42" s="91">
        <v>926</v>
      </c>
      <c r="D42" s="91" t="s">
        <v>3</v>
      </c>
      <c r="E42" s="90"/>
      <c r="F42" s="91">
        <v>611</v>
      </c>
      <c r="G42" s="92">
        <v>0</v>
      </c>
      <c r="H42" s="55">
        <v>961.6</v>
      </c>
      <c r="I42" s="55"/>
      <c r="J42" s="55"/>
      <c r="K42" s="55"/>
      <c r="L42" s="55"/>
      <c r="M42" s="55"/>
      <c r="N42" s="79">
        <f>SUM(G42:L42)</f>
        <v>961.6</v>
      </c>
    </row>
    <row r="43" spans="1:14" ht="15.75">
      <c r="A43" s="131" t="s">
        <v>94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2"/>
    </row>
    <row r="44" spans="1:14" ht="12.75">
      <c r="A44" s="43">
        <v>3</v>
      </c>
      <c r="B44" s="43" t="s">
        <v>17</v>
      </c>
      <c r="C44" s="43">
        <v>926</v>
      </c>
      <c r="D44" s="43" t="s">
        <v>3</v>
      </c>
      <c r="E44" s="43"/>
      <c r="F44" s="43">
        <v>613</v>
      </c>
      <c r="G44" s="55"/>
      <c r="H44" s="55">
        <v>690.8</v>
      </c>
      <c r="I44" s="55"/>
      <c r="J44" s="55"/>
      <c r="K44" s="55"/>
      <c r="L44" s="55"/>
      <c r="M44" s="55"/>
      <c r="N44" s="79">
        <f>SUM(G44:L44)</f>
        <v>690.8</v>
      </c>
    </row>
    <row r="45" spans="1:15" s="21" customFormat="1" ht="13.5" thickBot="1">
      <c r="A45" s="93"/>
      <c r="B45" s="77" t="s">
        <v>32</v>
      </c>
      <c r="C45" s="94"/>
      <c r="D45" s="77"/>
      <c r="E45" s="94"/>
      <c r="F45" s="77"/>
      <c r="G45" s="77">
        <f>SUM(G39:G42)</f>
        <v>0</v>
      </c>
      <c r="H45" s="97">
        <f>SUM(H41:H44)</f>
        <v>4836.3</v>
      </c>
      <c r="I45" s="77">
        <f>SUM(I39:I42)</f>
        <v>0</v>
      </c>
      <c r="J45" s="77">
        <f>SUM(J39:J42)</f>
        <v>0</v>
      </c>
      <c r="K45" s="77">
        <f>SUM(K39:K42)</f>
        <v>0</v>
      </c>
      <c r="L45" s="77">
        <v>0</v>
      </c>
      <c r="M45" s="77"/>
      <c r="N45" s="77">
        <f>SUM(N41:N44)</f>
        <v>4836.3</v>
      </c>
      <c r="O45" s="21" t="s">
        <v>55</v>
      </c>
    </row>
    <row r="46" spans="1:14" ht="15.75" thickBot="1">
      <c r="A46" s="3"/>
      <c r="B46" s="129" t="s">
        <v>60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</row>
    <row r="47" spans="1:14" ht="13.5" thickBot="1">
      <c r="A47" s="1">
        <v>2</v>
      </c>
      <c r="B47" s="30" t="s">
        <v>19</v>
      </c>
      <c r="C47" s="28">
        <v>926</v>
      </c>
      <c r="D47" s="29" t="s">
        <v>3</v>
      </c>
      <c r="E47" s="28"/>
      <c r="F47" s="30">
        <v>612</v>
      </c>
      <c r="G47" s="30"/>
      <c r="H47" s="30"/>
      <c r="I47" s="28"/>
      <c r="J47" s="30"/>
      <c r="K47" s="30"/>
      <c r="L47" s="30"/>
      <c r="M47" s="30"/>
      <c r="N47" s="30">
        <f>SUM(G47:L47)</f>
        <v>0</v>
      </c>
    </row>
    <row r="48" spans="1:15" ht="13.5" thickBot="1">
      <c r="A48" s="17"/>
      <c r="B48" s="18" t="s">
        <v>32</v>
      </c>
      <c r="C48" s="19"/>
      <c r="D48" s="18"/>
      <c r="E48" s="19"/>
      <c r="F48" s="18"/>
      <c r="G48" s="18">
        <f aca="true" t="shared" si="3" ref="G48:N48">SUM(G46:G47)</f>
        <v>0</v>
      </c>
      <c r="H48" s="18">
        <f t="shared" si="3"/>
        <v>0</v>
      </c>
      <c r="I48" s="18">
        <f t="shared" si="3"/>
        <v>0</v>
      </c>
      <c r="J48" s="18">
        <f t="shared" si="3"/>
        <v>0</v>
      </c>
      <c r="K48" s="18">
        <f t="shared" si="3"/>
        <v>0</v>
      </c>
      <c r="L48" s="18">
        <v>0</v>
      </c>
      <c r="M48" s="18"/>
      <c r="N48" s="18">
        <f t="shared" si="3"/>
        <v>0</v>
      </c>
      <c r="O48" t="s">
        <v>55</v>
      </c>
    </row>
    <row r="49" spans="1:14" ht="33.75" customHeight="1" thickBot="1">
      <c r="A49" s="3"/>
      <c r="B49" s="124" t="s">
        <v>48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6"/>
    </row>
    <row r="50" spans="1:14" ht="13.5" thickBot="1">
      <c r="A50" s="1">
        <v>2</v>
      </c>
      <c r="B50" s="30" t="s">
        <v>19</v>
      </c>
      <c r="C50" s="28">
        <v>926</v>
      </c>
      <c r="D50" s="29" t="s">
        <v>3</v>
      </c>
      <c r="E50" s="28"/>
      <c r="F50" s="30">
        <v>612</v>
      </c>
      <c r="G50" s="30"/>
      <c r="H50" s="30"/>
      <c r="I50" s="28"/>
      <c r="J50" s="30"/>
      <c r="K50" s="30"/>
      <c r="L50" s="30"/>
      <c r="M50" s="30"/>
      <c r="N50" s="30">
        <f>SUM(G50:K50)</f>
        <v>0</v>
      </c>
    </row>
    <row r="51" spans="1:15" ht="13.5" thickBot="1">
      <c r="A51" s="17"/>
      <c r="B51" s="18" t="s">
        <v>32</v>
      </c>
      <c r="C51" s="19"/>
      <c r="D51" s="18"/>
      <c r="E51" s="19"/>
      <c r="F51" s="18"/>
      <c r="G51" s="18">
        <f aca="true" t="shared" si="4" ref="G51:N51">SUM(G49:G50)</f>
        <v>0</v>
      </c>
      <c r="H51" s="18">
        <f t="shared" si="4"/>
        <v>0</v>
      </c>
      <c r="I51" s="18">
        <f t="shared" si="4"/>
        <v>0</v>
      </c>
      <c r="J51" s="18">
        <f t="shared" si="4"/>
        <v>0</v>
      </c>
      <c r="K51" s="18">
        <f t="shared" si="4"/>
        <v>0</v>
      </c>
      <c r="L51" s="18">
        <v>0</v>
      </c>
      <c r="M51" s="18">
        <v>0</v>
      </c>
      <c r="N51" s="18">
        <f t="shared" si="4"/>
        <v>0</v>
      </c>
      <c r="O51" t="s">
        <v>55</v>
      </c>
    </row>
    <row r="52" spans="1:15" ht="13.5" thickBot="1">
      <c r="A52" s="3"/>
      <c r="B52" s="5" t="s">
        <v>33</v>
      </c>
      <c r="C52" s="4"/>
      <c r="D52" s="5"/>
      <c r="E52" s="4"/>
      <c r="F52" s="5"/>
      <c r="G52" s="31">
        <f aca="true" t="shared" si="5" ref="G52:N52">G18+G25+G32+G45+G48+G51</f>
        <v>0</v>
      </c>
      <c r="H52" s="98">
        <f t="shared" si="5"/>
        <v>35399.3</v>
      </c>
      <c r="I52" s="31">
        <f t="shared" si="5"/>
        <v>33204.8</v>
      </c>
      <c r="J52" s="31">
        <f t="shared" si="5"/>
        <v>32004.8</v>
      </c>
      <c r="K52" s="31">
        <f t="shared" si="5"/>
        <v>25569.600000000002</v>
      </c>
      <c r="L52" s="31">
        <f t="shared" si="5"/>
        <v>25569.600000000002</v>
      </c>
      <c r="M52" s="31">
        <f t="shared" si="5"/>
        <v>25569.600000000002</v>
      </c>
      <c r="N52" s="31">
        <f t="shared" si="5"/>
        <v>177317.69999999998</v>
      </c>
      <c r="O52" s="31"/>
    </row>
    <row r="53" spans="2:14" ht="13.5" customHeight="1" thickBot="1">
      <c r="B53" s="123" t="s">
        <v>56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ht="13.5" hidden="1" thickBot="1"/>
    <row r="55" spans="1:14" ht="16.5" thickBot="1">
      <c r="A55" s="3"/>
      <c r="B55" s="119" t="s">
        <v>45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</row>
    <row r="56" spans="1:14" ht="13.5" thickBot="1">
      <c r="A56" s="1">
        <v>1</v>
      </c>
      <c r="B56" s="6" t="s">
        <v>19</v>
      </c>
      <c r="C56" s="4">
        <v>926</v>
      </c>
      <c r="D56" s="59" t="s">
        <v>74</v>
      </c>
      <c r="E56" s="4"/>
      <c r="F56" s="5">
        <v>612</v>
      </c>
      <c r="G56" s="5"/>
      <c r="H56" s="5">
        <v>250</v>
      </c>
      <c r="I56" s="5">
        <v>200</v>
      </c>
      <c r="J56" s="5">
        <v>200</v>
      </c>
      <c r="K56" s="5"/>
      <c r="L56" s="5"/>
      <c r="M56" s="5"/>
      <c r="N56" s="5">
        <f>SUM(G56:L56)</f>
        <v>650</v>
      </c>
    </row>
    <row r="57" spans="1:15" s="21" customFormat="1" ht="13.5" thickBot="1">
      <c r="A57" s="17"/>
      <c r="B57" s="18" t="s">
        <v>32</v>
      </c>
      <c r="C57" s="19"/>
      <c r="D57" s="18"/>
      <c r="E57" s="19"/>
      <c r="F57" s="18"/>
      <c r="G57" s="18">
        <f aca="true" t="shared" si="6" ref="G57:N57">SUM(G56)</f>
        <v>0</v>
      </c>
      <c r="H57" s="18">
        <f t="shared" si="6"/>
        <v>250</v>
      </c>
      <c r="I57" s="18">
        <f t="shared" si="6"/>
        <v>200</v>
      </c>
      <c r="J57" s="18">
        <f t="shared" si="6"/>
        <v>200</v>
      </c>
      <c r="K57" s="18">
        <f t="shared" si="6"/>
        <v>0</v>
      </c>
      <c r="L57" s="18">
        <v>0</v>
      </c>
      <c r="M57" s="18"/>
      <c r="N57" s="18">
        <f t="shared" si="6"/>
        <v>650</v>
      </c>
      <c r="O57" s="21" t="s">
        <v>55</v>
      </c>
    </row>
    <row r="58" spans="1:14" ht="13.5" customHeight="1" thickBot="1">
      <c r="A58" s="1"/>
      <c r="B58" s="119" t="s">
        <v>46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20"/>
    </row>
    <row r="59" spans="1:14" ht="13.5" thickBot="1">
      <c r="A59" s="1">
        <v>1</v>
      </c>
      <c r="B59" s="6" t="s">
        <v>26</v>
      </c>
      <c r="C59" s="2">
        <v>926</v>
      </c>
      <c r="D59" s="11" t="s">
        <v>3</v>
      </c>
      <c r="E59" s="2"/>
      <c r="F59" s="6">
        <v>612</v>
      </c>
      <c r="G59" s="6"/>
      <c r="H59" s="6">
        <v>2299.9</v>
      </c>
      <c r="I59" s="6"/>
      <c r="J59" s="6">
        <v>2187.8</v>
      </c>
      <c r="K59" s="6">
        <v>1201.9</v>
      </c>
      <c r="L59" s="6">
        <v>1201.9</v>
      </c>
      <c r="M59" s="6">
        <v>1201.9</v>
      </c>
      <c r="N59" s="6">
        <f>SUM(G59:M59)</f>
        <v>8093.4</v>
      </c>
    </row>
    <row r="60" spans="1:15" s="21" customFormat="1" ht="13.5" thickBot="1">
      <c r="A60" s="17"/>
      <c r="B60" s="18" t="s">
        <v>32</v>
      </c>
      <c r="C60" s="19"/>
      <c r="D60" s="18"/>
      <c r="E60" s="19"/>
      <c r="F60" s="18"/>
      <c r="G60" s="18">
        <f aca="true" t="shared" si="7" ref="G60:N60">SUM(G58:G59)</f>
        <v>0</v>
      </c>
      <c r="H60" s="96">
        <f t="shared" si="7"/>
        <v>2299.9</v>
      </c>
      <c r="I60" s="96">
        <f t="shared" si="7"/>
        <v>0</v>
      </c>
      <c r="J60" s="18">
        <f t="shared" si="7"/>
        <v>2187.8</v>
      </c>
      <c r="K60" s="18">
        <f t="shared" si="7"/>
        <v>1201.9</v>
      </c>
      <c r="L60" s="18">
        <f t="shared" si="7"/>
        <v>1201.9</v>
      </c>
      <c r="M60" s="18">
        <f t="shared" si="7"/>
        <v>1201.9</v>
      </c>
      <c r="N60" s="18">
        <f t="shared" si="7"/>
        <v>8093.4</v>
      </c>
      <c r="O60" s="21" t="s">
        <v>55</v>
      </c>
    </row>
    <row r="61" spans="1:14" ht="13.5" customHeight="1" thickBot="1">
      <c r="A61" s="1"/>
      <c r="B61" s="119" t="s">
        <v>47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20"/>
    </row>
    <row r="62" spans="1:14" ht="13.5" thickBot="1">
      <c r="A62" s="1">
        <v>1</v>
      </c>
      <c r="B62" s="6" t="s">
        <v>39</v>
      </c>
      <c r="C62" s="2">
        <v>926</v>
      </c>
      <c r="D62" s="11" t="s">
        <v>3</v>
      </c>
      <c r="E62" s="2"/>
      <c r="F62" s="6">
        <v>612</v>
      </c>
      <c r="G62" s="6"/>
      <c r="H62" s="6"/>
      <c r="I62" s="6"/>
      <c r="J62" s="6"/>
      <c r="K62" s="6"/>
      <c r="L62" s="6"/>
      <c r="M62" s="6"/>
      <c r="N62" s="6">
        <f>SUM(G62:K62)</f>
        <v>0</v>
      </c>
    </row>
    <row r="63" spans="1:15" s="21" customFormat="1" ht="13.5" thickBot="1">
      <c r="A63" s="17"/>
      <c r="B63" s="18" t="s">
        <v>32</v>
      </c>
      <c r="C63" s="19"/>
      <c r="D63" s="18"/>
      <c r="E63" s="19"/>
      <c r="F63" s="18"/>
      <c r="G63" s="18">
        <f aca="true" t="shared" si="8" ref="G63:N63">SUM(G61:G62)</f>
        <v>0</v>
      </c>
      <c r="H63" s="18">
        <f t="shared" si="8"/>
        <v>0</v>
      </c>
      <c r="I63" s="18">
        <f t="shared" si="8"/>
        <v>0</v>
      </c>
      <c r="J63" s="18">
        <f t="shared" si="8"/>
        <v>0</v>
      </c>
      <c r="K63" s="18">
        <f t="shared" si="8"/>
        <v>0</v>
      </c>
      <c r="L63" s="18"/>
      <c r="M63" s="18"/>
      <c r="N63" s="18">
        <f t="shared" si="8"/>
        <v>0</v>
      </c>
      <c r="O63" s="21" t="s">
        <v>55</v>
      </c>
    </row>
    <row r="64" spans="1:14" ht="13.5" thickBot="1">
      <c r="A64" s="3"/>
      <c r="B64" s="5"/>
      <c r="C64" s="4"/>
      <c r="D64" s="5"/>
      <c r="E64" s="4"/>
      <c r="F64" s="8"/>
      <c r="G64" s="8">
        <f aca="true" t="shared" si="9" ref="G64:N64">G57+G60+G63</f>
        <v>0</v>
      </c>
      <c r="H64" s="8">
        <f t="shared" si="9"/>
        <v>2549.9</v>
      </c>
      <c r="I64" s="8">
        <f t="shared" si="9"/>
        <v>200</v>
      </c>
      <c r="J64" s="8">
        <f t="shared" si="9"/>
        <v>2387.8</v>
      </c>
      <c r="K64" s="8">
        <f t="shared" si="9"/>
        <v>1201.9</v>
      </c>
      <c r="L64" s="8">
        <f t="shared" si="9"/>
        <v>1201.9</v>
      </c>
      <c r="M64" s="8">
        <f t="shared" si="9"/>
        <v>1201.9</v>
      </c>
      <c r="N64" s="8">
        <f t="shared" si="9"/>
        <v>8743.4</v>
      </c>
    </row>
    <row r="65" spans="6:14" ht="12.75">
      <c r="F65" s="43"/>
      <c r="G65" s="43"/>
      <c r="H65" s="43">
        <v>2020</v>
      </c>
      <c r="I65" s="43">
        <v>2021</v>
      </c>
      <c r="J65" s="43">
        <v>2022</v>
      </c>
      <c r="K65" s="43">
        <v>2023</v>
      </c>
      <c r="L65" s="43">
        <v>2024</v>
      </c>
      <c r="M65" s="43">
        <v>2025</v>
      </c>
      <c r="N65" s="43" t="s">
        <v>1</v>
      </c>
    </row>
    <row r="66" spans="6:16" ht="12.75">
      <c r="F66" s="43" t="s">
        <v>53</v>
      </c>
      <c r="G66" s="42">
        <f>G18+G32+G45+G48+G51+G57</f>
        <v>0</v>
      </c>
      <c r="H66" s="42">
        <f aca="true" t="shared" si="10" ref="H66:N66">H18+H48+H51+H57+H45+H31</f>
        <v>31193</v>
      </c>
      <c r="I66" s="42">
        <f t="shared" si="10"/>
        <v>30500</v>
      </c>
      <c r="J66" s="42">
        <f t="shared" si="10"/>
        <v>29200</v>
      </c>
      <c r="K66" s="42">
        <f t="shared" si="10"/>
        <v>23822.2</v>
      </c>
      <c r="L66" s="42">
        <f t="shared" si="10"/>
        <v>23822.2</v>
      </c>
      <c r="M66" s="42">
        <f t="shared" si="10"/>
        <v>23822.2</v>
      </c>
      <c r="N66" s="42">
        <f t="shared" si="10"/>
        <v>162359.59999999998</v>
      </c>
      <c r="O66" s="32"/>
      <c r="P66" s="32"/>
    </row>
    <row r="67" spans="6:16" ht="12.75">
      <c r="F67" s="43" t="s">
        <v>57</v>
      </c>
      <c r="G67" s="42">
        <f>G25+G60</f>
        <v>0</v>
      </c>
      <c r="H67" s="42">
        <f>H25+H60+H30</f>
        <v>6756.200000000001</v>
      </c>
      <c r="I67" s="42">
        <f aca="true" t="shared" si="11" ref="I67:N67">I25+I60+I30</f>
        <v>2904.8</v>
      </c>
      <c r="J67" s="42">
        <f t="shared" si="11"/>
        <v>5192.6</v>
      </c>
      <c r="K67" s="42">
        <f t="shared" si="11"/>
        <v>2949.3</v>
      </c>
      <c r="L67" s="42">
        <f t="shared" si="11"/>
        <v>2949.3</v>
      </c>
      <c r="M67" s="42">
        <f t="shared" si="11"/>
        <v>2949.3</v>
      </c>
      <c r="N67" s="42">
        <f t="shared" si="11"/>
        <v>23701.5</v>
      </c>
      <c r="O67" s="32"/>
      <c r="P67" s="32"/>
    </row>
    <row r="68" spans="6:16" ht="12.75">
      <c r="F68" s="43" t="s">
        <v>58</v>
      </c>
      <c r="G68" s="43"/>
      <c r="H68" s="43"/>
      <c r="I68" s="43"/>
      <c r="J68" s="43"/>
      <c r="K68" s="43"/>
      <c r="L68" s="43"/>
      <c r="M68" s="43"/>
      <c r="N68" s="43">
        <f>SUM(G68:K68)</f>
        <v>0</v>
      </c>
      <c r="O68" s="32"/>
      <c r="P68" s="32"/>
    </row>
    <row r="69" spans="6:16" ht="12.75">
      <c r="F69" s="43"/>
      <c r="G69" s="68">
        <f>SUM(G66:G68)</f>
        <v>0</v>
      </c>
      <c r="H69" s="116">
        <f>SUM(H66:H68)</f>
        <v>37949.2</v>
      </c>
      <c r="I69" s="116">
        <f aca="true" t="shared" si="12" ref="I69:N69">SUM(I66:I68)</f>
        <v>33404.8</v>
      </c>
      <c r="J69" s="116">
        <f t="shared" si="12"/>
        <v>34392.6</v>
      </c>
      <c r="K69" s="116">
        <f t="shared" si="12"/>
        <v>26771.5</v>
      </c>
      <c r="L69" s="116">
        <f t="shared" si="12"/>
        <v>26771.5</v>
      </c>
      <c r="M69" s="116">
        <f t="shared" si="12"/>
        <v>26771.5</v>
      </c>
      <c r="N69" s="116">
        <f t="shared" si="12"/>
        <v>186061.09999999998</v>
      </c>
      <c r="O69" s="32"/>
      <c r="P69" s="32"/>
    </row>
  </sheetData>
  <sheetProtection/>
  <mergeCells count="12">
    <mergeCell ref="B55:N55"/>
    <mergeCell ref="B58:N58"/>
    <mergeCell ref="B61:N61"/>
    <mergeCell ref="H1:N1"/>
    <mergeCell ref="B3:N3"/>
    <mergeCell ref="B7:N7"/>
    <mergeCell ref="B19:N19"/>
    <mergeCell ref="B46:N46"/>
    <mergeCell ref="B49:N49"/>
    <mergeCell ref="A43:N43"/>
    <mergeCell ref="B29:N29"/>
    <mergeCell ref="B53:N53"/>
  </mergeCells>
  <printOptions/>
  <pageMargins left="0.7480314960629921" right="0.7480314960629921" top="0.5118110236220472" bottom="0.15748031496062992" header="0.5118110236220472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66"/>
  <sheetViews>
    <sheetView zoomScalePageLayoutView="0" workbookViewId="0" topLeftCell="B10">
      <selection activeCell="I32" sqref="I32"/>
    </sheetView>
  </sheetViews>
  <sheetFormatPr defaultColWidth="9.140625" defaultRowHeight="12.75"/>
  <cols>
    <col min="1" max="1" width="3.8515625" style="0" customWidth="1"/>
    <col min="2" max="2" width="34.00390625" style="0" customWidth="1"/>
    <col min="3" max="3" width="6.28125" style="0" customWidth="1"/>
    <col min="4" max="4" width="10.7109375" style="0" customWidth="1"/>
    <col min="6" max="6" width="9.57421875" style="0" customWidth="1"/>
    <col min="7" max="7" width="8.57421875" style="0" customWidth="1"/>
    <col min="8" max="8" width="16.00390625" style="0" hidden="1" customWidth="1"/>
    <col min="9" max="9" width="12.7109375" style="0" customWidth="1"/>
    <col min="10" max="10" width="12.140625" style="0" customWidth="1"/>
    <col min="11" max="11" width="11.7109375" style="0" customWidth="1"/>
    <col min="12" max="12" width="13.28125" style="0" customWidth="1"/>
    <col min="13" max="13" width="11.57421875" style="0" customWidth="1"/>
    <col min="14" max="14" width="12.8515625" style="0" customWidth="1"/>
    <col min="15" max="15" width="13.421875" style="0" customWidth="1"/>
  </cols>
  <sheetData>
    <row r="1" spans="9:15" ht="12.75">
      <c r="I1" s="121" t="s">
        <v>54</v>
      </c>
      <c r="J1" s="121"/>
      <c r="K1" s="121"/>
      <c r="L1" s="121"/>
      <c r="M1" s="121"/>
      <c r="N1" s="121"/>
      <c r="O1" s="121"/>
    </row>
    <row r="3" spans="2:15" ht="30.75" customHeight="1">
      <c r="B3" s="122" t="s">
        <v>88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9:14" ht="12.75" customHeight="1" thickBot="1">
      <c r="I4" s="62"/>
      <c r="J4" s="73"/>
      <c r="K4" s="43"/>
      <c r="L4" s="43"/>
      <c r="M4" s="43"/>
      <c r="N4" s="2"/>
    </row>
    <row r="5" ht="13.5" hidden="1" thickBot="1"/>
    <row r="6" spans="1:15" ht="37.5" customHeight="1" thickBot="1">
      <c r="A6" s="3"/>
      <c r="B6" s="60"/>
      <c r="C6" s="60" t="s">
        <v>30</v>
      </c>
      <c r="D6" s="61" t="s">
        <v>29</v>
      </c>
      <c r="E6" s="60"/>
      <c r="F6" s="61" t="s">
        <v>31</v>
      </c>
      <c r="G6" s="61" t="s">
        <v>0</v>
      </c>
      <c r="H6" s="43">
        <v>2017</v>
      </c>
      <c r="I6" s="62">
        <v>2020</v>
      </c>
      <c r="J6" s="73">
        <v>2021</v>
      </c>
      <c r="K6" s="43">
        <v>2022</v>
      </c>
      <c r="L6" s="43">
        <v>2023</v>
      </c>
      <c r="M6" s="43">
        <v>2024</v>
      </c>
      <c r="N6" s="43">
        <v>2025</v>
      </c>
      <c r="O6" s="43" t="s">
        <v>1</v>
      </c>
    </row>
    <row r="7" spans="1:15" ht="17.25" customHeight="1" thickBot="1">
      <c r="A7" s="3"/>
      <c r="B7" s="134" t="s">
        <v>50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ht="12.75">
      <c r="A8" s="1">
        <v>1</v>
      </c>
      <c r="B8" s="43" t="s">
        <v>5</v>
      </c>
      <c r="C8" s="43">
        <v>926</v>
      </c>
      <c r="D8" s="43" t="s">
        <v>4</v>
      </c>
      <c r="E8" s="43"/>
      <c r="F8" s="43">
        <v>111</v>
      </c>
      <c r="G8" s="43" t="s">
        <v>6</v>
      </c>
      <c r="H8" s="42"/>
      <c r="I8" s="42">
        <f>9230.3-235+4.7</f>
        <v>9000</v>
      </c>
      <c r="J8" s="42">
        <v>8326</v>
      </c>
      <c r="K8" s="42">
        <v>7922</v>
      </c>
      <c r="L8" s="42">
        <v>6789</v>
      </c>
      <c r="M8" s="42">
        <v>6789</v>
      </c>
      <c r="N8" s="42">
        <v>6789</v>
      </c>
      <c r="O8" s="42">
        <f>SUM(H8:N8)</f>
        <v>45615</v>
      </c>
    </row>
    <row r="9" spans="1:15" ht="12.75">
      <c r="A9" s="1">
        <v>2</v>
      </c>
      <c r="B9" s="43" t="s">
        <v>7</v>
      </c>
      <c r="C9" s="43">
        <v>926</v>
      </c>
      <c r="D9" s="43" t="s">
        <v>4</v>
      </c>
      <c r="E9" s="43"/>
      <c r="F9" s="43">
        <v>119</v>
      </c>
      <c r="G9" s="43" t="s">
        <v>8</v>
      </c>
      <c r="H9" s="42"/>
      <c r="I9" s="42">
        <f>2790.3-71.1+1.4</f>
        <v>2720.6000000000004</v>
      </c>
      <c r="J9" s="42">
        <v>2515.5</v>
      </c>
      <c r="K9" s="42">
        <v>2393</v>
      </c>
      <c r="L9" s="42">
        <v>2051.2</v>
      </c>
      <c r="M9" s="42">
        <v>2051.2</v>
      </c>
      <c r="N9" s="42">
        <v>2051.2</v>
      </c>
      <c r="O9" s="42">
        <f aca="true" t="shared" si="0" ref="O9:O17">SUM(H9:N9)</f>
        <v>13782.7</v>
      </c>
    </row>
    <row r="10" spans="1:15" ht="12.75">
      <c r="A10" s="1">
        <v>3</v>
      </c>
      <c r="B10" s="43" t="s">
        <v>9</v>
      </c>
      <c r="C10" s="43">
        <v>926</v>
      </c>
      <c r="D10" s="43" t="s">
        <v>4</v>
      </c>
      <c r="E10" s="43"/>
      <c r="F10" s="43">
        <v>244</v>
      </c>
      <c r="G10" s="62" t="s">
        <v>10</v>
      </c>
      <c r="H10" s="42"/>
      <c r="I10" s="42">
        <v>100</v>
      </c>
      <c r="J10" s="42">
        <v>102</v>
      </c>
      <c r="K10" s="42">
        <v>103</v>
      </c>
      <c r="L10" s="42">
        <v>110</v>
      </c>
      <c r="M10" s="42">
        <v>110</v>
      </c>
      <c r="N10" s="42">
        <v>110</v>
      </c>
      <c r="O10" s="42">
        <f t="shared" si="0"/>
        <v>635</v>
      </c>
    </row>
    <row r="11" spans="1:15" ht="12.75">
      <c r="A11" s="1">
        <v>4</v>
      </c>
      <c r="B11" s="43" t="s">
        <v>11</v>
      </c>
      <c r="C11" s="43">
        <v>926</v>
      </c>
      <c r="D11" s="43" t="s">
        <v>4</v>
      </c>
      <c r="E11" s="43"/>
      <c r="F11" s="43">
        <v>244</v>
      </c>
      <c r="G11" s="62" t="s">
        <v>12</v>
      </c>
      <c r="H11" s="42"/>
      <c r="I11" s="42"/>
      <c r="J11" s="42"/>
      <c r="K11" s="42"/>
      <c r="L11" s="42"/>
      <c r="M11" s="42"/>
      <c r="N11" s="42"/>
      <c r="O11" s="42">
        <f t="shared" si="0"/>
        <v>0</v>
      </c>
    </row>
    <row r="12" spans="1:15" ht="12.75">
      <c r="A12" s="1">
        <v>5</v>
      </c>
      <c r="B12" s="43" t="s">
        <v>13</v>
      </c>
      <c r="C12" s="43">
        <v>926</v>
      </c>
      <c r="D12" s="43" t="s">
        <v>4</v>
      </c>
      <c r="E12" s="43"/>
      <c r="F12" s="43">
        <v>244</v>
      </c>
      <c r="G12" s="62" t="s">
        <v>14</v>
      </c>
      <c r="H12" s="42"/>
      <c r="I12" s="42">
        <v>330.3</v>
      </c>
      <c r="J12" s="42">
        <v>290</v>
      </c>
      <c r="K12" s="42">
        <v>300</v>
      </c>
      <c r="L12" s="42">
        <v>283</v>
      </c>
      <c r="M12" s="42">
        <v>283</v>
      </c>
      <c r="N12" s="42">
        <v>283</v>
      </c>
      <c r="O12" s="42">
        <f t="shared" si="0"/>
        <v>1769.3</v>
      </c>
    </row>
    <row r="13" spans="1:15" ht="12.75">
      <c r="A13" s="1">
        <v>6</v>
      </c>
      <c r="B13" s="43" t="s">
        <v>15</v>
      </c>
      <c r="C13" s="43">
        <v>926</v>
      </c>
      <c r="D13" s="43" t="s">
        <v>4</v>
      </c>
      <c r="E13" s="43"/>
      <c r="F13" s="43">
        <v>244</v>
      </c>
      <c r="G13" s="62" t="s">
        <v>16</v>
      </c>
      <c r="H13" s="42"/>
      <c r="I13" s="42">
        <v>182.1</v>
      </c>
      <c r="J13" s="42">
        <v>130</v>
      </c>
      <c r="K13" s="42">
        <v>145</v>
      </c>
      <c r="L13" s="42">
        <v>156.6</v>
      </c>
      <c r="M13" s="42">
        <v>156.6</v>
      </c>
      <c r="N13" s="42">
        <v>156.6</v>
      </c>
      <c r="O13" s="42">
        <f t="shared" si="0"/>
        <v>926.9000000000001</v>
      </c>
    </row>
    <row r="14" spans="1:15" ht="12.75">
      <c r="A14" s="1">
        <v>7</v>
      </c>
      <c r="B14" s="43" t="s">
        <v>17</v>
      </c>
      <c r="C14" s="43">
        <v>926</v>
      </c>
      <c r="D14" s="43" t="s">
        <v>4</v>
      </c>
      <c r="E14" s="43"/>
      <c r="F14" s="43">
        <v>242</v>
      </c>
      <c r="G14" s="62" t="s">
        <v>18</v>
      </c>
      <c r="H14" s="42"/>
      <c r="I14" s="42">
        <v>194.3</v>
      </c>
      <c r="J14" s="42">
        <v>200</v>
      </c>
      <c r="K14" s="42">
        <v>215</v>
      </c>
      <c r="L14" s="42">
        <v>121.9</v>
      </c>
      <c r="M14" s="42">
        <v>121.9</v>
      </c>
      <c r="N14" s="42">
        <v>121.9</v>
      </c>
      <c r="O14" s="42">
        <f t="shared" si="0"/>
        <v>974.9999999999999</v>
      </c>
    </row>
    <row r="15" spans="1:15" ht="12.75">
      <c r="A15" s="1">
        <v>8</v>
      </c>
      <c r="B15" s="43" t="s">
        <v>19</v>
      </c>
      <c r="C15" s="43">
        <v>926</v>
      </c>
      <c r="D15" s="43" t="s">
        <v>4</v>
      </c>
      <c r="E15" s="43"/>
      <c r="F15" s="43">
        <v>850</v>
      </c>
      <c r="G15" s="62" t="s">
        <v>20</v>
      </c>
      <c r="H15" s="42"/>
      <c r="I15" s="42"/>
      <c r="J15" s="42">
        <v>1.5</v>
      </c>
      <c r="K15" s="42">
        <v>2</v>
      </c>
      <c r="L15" s="42">
        <v>3.2</v>
      </c>
      <c r="M15" s="42">
        <v>3.2</v>
      </c>
      <c r="N15" s="42">
        <v>3.2</v>
      </c>
      <c r="O15" s="42">
        <f t="shared" si="0"/>
        <v>13.100000000000001</v>
      </c>
    </row>
    <row r="16" spans="1:15" ht="12.75">
      <c r="A16" s="1"/>
      <c r="B16" s="55"/>
      <c r="C16" s="43"/>
      <c r="D16" s="43"/>
      <c r="E16" s="43"/>
      <c r="F16" s="43"/>
      <c r="G16" s="62"/>
      <c r="H16" s="42"/>
      <c r="I16" s="42"/>
      <c r="J16" s="42"/>
      <c r="K16" s="42"/>
      <c r="L16" s="42"/>
      <c r="M16" s="42"/>
      <c r="N16" s="42"/>
      <c r="O16" s="42">
        <f t="shared" si="0"/>
        <v>0</v>
      </c>
    </row>
    <row r="17" spans="1:15" ht="13.5" thickBot="1">
      <c r="A17" s="1"/>
      <c r="B17" s="43"/>
      <c r="C17" s="43"/>
      <c r="D17" s="43"/>
      <c r="E17" s="43"/>
      <c r="F17" s="43"/>
      <c r="G17" s="62"/>
      <c r="H17" s="42"/>
      <c r="I17" s="42"/>
      <c r="J17" s="42"/>
      <c r="K17" s="42"/>
      <c r="L17" s="42"/>
      <c r="M17" s="42"/>
      <c r="N17" s="42"/>
      <c r="O17" s="42">
        <f t="shared" si="0"/>
        <v>0</v>
      </c>
    </row>
    <row r="18" spans="1:15" s="21" customFormat="1" ht="13.5" thickBot="1">
      <c r="A18" s="17"/>
      <c r="B18" s="53" t="s">
        <v>32</v>
      </c>
      <c r="C18" s="53"/>
      <c r="D18" s="53"/>
      <c r="E18" s="53"/>
      <c r="F18" s="53"/>
      <c r="G18" s="63"/>
      <c r="H18" s="54">
        <f>SUM(H8:H15)</f>
        <v>0</v>
      </c>
      <c r="I18" s="54">
        <f>SUM(I8:I17)</f>
        <v>12527.3</v>
      </c>
      <c r="J18" s="54">
        <f aca="true" t="shared" si="1" ref="J18:O18">SUM(J8:J17)</f>
        <v>11565</v>
      </c>
      <c r="K18" s="54">
        <f t="shared" si="1"/>
        <v>11080</v>
      </c>
      <c r="L18" s="54">
        <f t="shared" si="1"/>
        <v>9514.900000000001</v>
      </c>
      <c r="M18" s="54">
        <f t="shared" si="1"/>
        <v>9514.900000000001</v>
      </c>
      <c r="N18" s="54">
        <f t="shared" si="1"/>
        <v>9514.900000000001</v>
      </c>
      <c r="O18" s="54">
        <f t="shared" si="1"/>
        <v>63717</v>
      </c>
    </row>
    <row r="19" spans="1:15" ht="13.5" customHeight="1" thickBot="1">
      <c r="A19" s="3"/>
      <c r="B19" s="133" t="s">
        <v>51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1:15" ht="13.5" customHeight="1">
      <c r="A20" s="1"/>
      <c r="B20" s="55"/>
      <c r="C20" s="43"/>
      <c r="D20" s="43"/>
      <c r="E20" s="43"/>
      <c r="F20" s="43"/>
      <c r="G20" s="62"/>
      <c r="H20" s="42"/>
      <c r="I20" s="42"/>
      <c r="J20" s="64"/>
      <c r="K20" s="64"/>
      <c r="L20" s="64"/>
      <c r="M20" s="64"/>
      <c r="N20" s="64"/>
      <c r="O20" s="64"/>
    </row>
    <row r="21" spans="1:15" ht="12.75">
      <c r="A21" s="1">
        <v>1</v>
      </c>
      <c r="B21" s="43" t="s">
        <v>23</v>
      </c>
      <c r="C21" s="43">
        <v>926</v>
      </c>
      <c r="D21" s="43" t="s">
        <v>4</v>
      </c>
      <c r="E21" s="43"/>
      <c r="F21" s="43">
        <v>244</v>
      </c>
      <c r="G21" s="62" t="s">
        <v>37</v>
      </c>
      <c r="H21" s="42"/>
      <c r="I21" s="42"/>
      <c r="J21" s="42"/>
      <c r="K21" s="42"/>
      <c r="L21" s="42"/>
      <c r="M21" s="42"/>
      <c r="N21" s="42"/>
      <c r="O21" s="42">
        <f>SUM(H21:N21)</f>
        <v>0</v>
      </c>
    </row>
    <row r="22" spans="1:15" ht="13.5" thickBot="1">
      <c r="A22" s="1">
        <v>2</v>
      </c>
      <c r="B22" s="43" t="s">
        <v>49</v>
      </c>
      <c r="C22" s="43">
        <v>926</v>
      </c>
      <c r="D22" s="43" t="s">
        <v>4</v>
      </c>
      <c r="E22" s="43"/>
      <c r="F22" s="43">
        <v>244</v>
      </c>
      <c r="G22" s="62" t="s">
        <v>25</v>
      </c>
      <c r="H22" s="42"/>
      <c r="I22" s="42">
        <v>97.3</v>
      </c>
      <c r="J22" s="42">
        <v>90</v>
      </c>
      <c r="K22" s="42">
        <v>100</v>
      </c>
      <c r="L22" s="42">
        <v>74</v>
      </c>
      <c r="M22" s="42">
        <v>74</v>
      </c>
      <c r="N22" s="42">
        <v>74</v>
      </c>
      <c r="O22" s="42">
        <f>SUM(H22:N22)</f>
        <v>509.3</v>
      </c>
    </row>
    <row r="23" spans="1:15" s="21" customFormat="1" ht="13.5" thickBot="1">
      <c r="A23" s="17"/>
      <c r="B23" s="53" t="s">
        <v>32</v>
      </c>
      <c r="C23" s="53"/>
      <c r="D23" s="53"/>
      <c r="E23" s="53"/>
      <c r="F23" s="53"/>
      <c r="G23" s="53"/>
      <c r="H23" s="47">
        <f aca="true" t="shared" si="2" ref="H23:O23">SUM(H21:H22)</f>
        <v>0</v>
      </c>
      <c r="I23" s="47">
        <f t="shared" si="2"/>
        <v>97.3</v>
      </c>
      <c r="J23" s="48">
        <f t="shared" si="2"/>
        <v>90</v>
      </c>
      <c r="K23" s="48">
        <f t="shared" si="2"/>
        <v>100</v>
      </c>
      <c r="L23" s="48">
        <f t="shared" si="2"/>
        <v>74</v>
      </c>
      <c r="M23" s="48">
        <f t="shared" si="2"/>
        <v>74</v>
      </c>
      <c r="N23" s="48">
        <f t="shared" si="2"/>
        <v>74</v>
      </c>
      <c r="O23" s="48">
        <f t="shared" si="2"/>
        <v>509.3</v>
      </c>
    </row>
    <row r="24" spans="1:15" ht="16.5" thickBot="1">
      <c r="A24" s="3"/>
      <c r="B24" s="133" t="s">
        <v>52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5" ht="13.5" thickBot="1">
      <c r="A25" s="1">
        <v>1</v>
      </c>
      <c r="B25" s="43" t="s">
        <v>19</v>
      </c>
      <c r="C25" s="43">
        <v>926</v>
      </c>
      <c r="D25" s="43" t="s">
        <v>4</v>
      </c>
      <c r="E25" s="43"/>
      <c r="F25" s="43">
        <v>244</v>
      </c>
      <c r="G25" s="62" t="s">
        <v>20</v>
      </c>
      <c r="H25" s="43"/>
      <c r="I25" s="43"/>
      <c r="J25" s="43"/>
      <c r="K25" s="43"/>
      <c r="L25" s="43"/>
      <c r="M25" s="43"/>
      <c r="N25" s="43"/>
      <c r="O25" s="43">
        <f>SUM(H25:M25)</f>
        <v>0</v>
      </c>
    </row>
    <row r="26" spans="1:15" s="21" customFormat="1" ht="13.5" thickBot="1">
      <c r="A26" s="17"/>
      <c r="B26" s="53" t="s">
        <v>32</v>
      </c>
      <c r="C26" s="53"/>
      <c r="D26" s="53"/>
      <c r="E26" s="53"/>
      <c r="F26" s="53"/>
      <c r="G26" s="63"/>
      <c r="H26" s="53">
        <f>SUM(H25)</f>
        <v>0</v>
      </c>
      <c r="I26" s="53">
        <f>SUM(I25)</f>
        <v>0</v>
      </c>
      <c r="J26" s="53">
        <f>SUM(J25)</f>
        <v>0</v>
      </c>
      <c r="K26" s="53">
        <f>SUM(K25)</f>
        <v>0</v>
      </c>
      <c r="L26" s="53">
        <v>0</v>
      </c>
      <c r="M26" s="53">
        <v>0</v>
      </c>
      <c r="N26" s="53">
        <v>0</v>
      </c>
      <c r="O26" s="53">
        <f>SUM(H26:K26)</f>
        <v>0</v>
      </c>
    </row>
    <row r="27" spans="1:15" s="21" customFormat="1" ht="32.25" customHeight="1" thickBot="1">
      <c r="A27" s="17"/>
      <c r="B27" s="135" t="s">
        <v>42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</row>
    <row r="28" spans="1:15" s="21" customFormat="1" ht="13.5" thickBot="1">
      <c r="A28" s="17"/>
      <c r="B28" s="43" t="s">
        <v>5</v>
      </c>
      <c r="C28" s="55">
        <v>926</v>
      </c>
      <c r="D28" s="55" t="s">
        <v>4</v>
      </c>
      <c r="E28" s="55"/>
      <c r="F28" s="55">
        <v>111</v>
      </c>
      <c r="G28" s="66"/>
      <c r="H28" s="55"/>
      <c r="I28" s="55">
        <f>28.5+235-4.7</f>
        <v>258.8</v>
      </c>
      <c r="J28" s="55">
        <v>33</v>
      </c>
      <c r="K28" s="55">
        <v>34</v>
      </c>
      <c r="L28" s="55">
        <v>38.8</v>
      </c>
      <c r="M28" s="55">
        <v>38.8</v>
      </c>
      <c r="N28" s="55">
        <v>38.8</v>
      </c>
      <c r="O28" s="53">
        <f>SUM(H28:N28)</f>
        <v>442.20000000000005</v>
      </c>
    </row>
    <row r="29" spans="1:15" s="21" customFormat="1" ht="13.5" thickBot="1">
      <c r="A29" s="17"/>
      <c r="B29" s="43" t="s">
        <v>7</v>
      </c>
      <c r="C29" s="55"/>
      <c r="D29" s="55"/>
      <c r="E29" s="55"/>
      <c r="F29" s="55"/>
      <c r="G29" s="66"/>
      <c r="H29" s="55"/>
      <c r="I29" s="55">
        <f>8.6+71.1-1.4</f>
        <v>78.29999999999998</v>
      </c>
      <c r="J29" s="55">
        <v>10</v>
      </c>
      <c r="K29" s="55">
        <v>9.8</v>
      </c>
      <c r="L29" s="55">
        <v>11.7</v>
      </c>
      <c r="M29" s="55">
        <v>11.7</v>
      </c>
      <c r="N29" s="55">
        <v>11.7</v>
      </c>
      <c r="O29" s="53">
        <f>SUM(H29:N29)</f>
        <v>133.2</v>
      </c>
    </row>
    <row r="30" spans="1:15" s="21" customFormat="1" ht="13.5" thickBot="1">
      <c r="A30" s="17"/>
      <c r="B30" s="43" t="s">
        <v>49</v>
      </c>
      <c r="C30" s="55"/>
      <c r="D30" s="55"/>
      <c r="E30" s="55"/>
      <c r="F30" s="55"/>
      <c r="G30" s="66"/>
      <c r="H30" s="55"/>
      <c r="I30" s="55">
        <v>26.5</v>
      </c>
      <c r="J30" s="55">
        <v>8</v>
      </c>
      <c r="K30" s="55">
        <v>9</v>
      </c>
      <c r="L30" s="55">
        <v>9.3</v>
      </c>
      <c r="M30" s="55">
        <v>9.3</v>
      </c>
      <c r="N30" s="55">
        <v>9.3</v>
      </c>
      <c r="O30" s="53">
        <f>SUM(H30:N30)</f>
        <v>71.39999999999999</v>
      </c>
    </row>
    <row r="31" spans="1:15" s="21" customFormat="1" ht="13.5" thickBot="1">
      <c r="A31" s="17"/>
      <c r="B31" s="43" t="s">
        <v>13</v>
      </c>
      <c r="C31" s="55"/>
      <c r="D31" s="55"/>
      <c r="E31" s="55"/>
      <c r="F31" s="55"/>
      <c r="G31" s="66"/>
      <c r="H31" s="55"/>
      <c r="I31" s="55"/>
      <c r="J31" s="55"/>
      <c r="K31" s="55"/>
      <c r="L31" s="55"/>
      <c r="M31" s="55"/>
      <c r="N31" s="55"/>
      <c r="O31" s="53">
        <f>SUM(H31:N31)</f>
        <v>0</v>
      </c>
    </row>
    <row r="32" spans="1:15" s="21" customFormat="1" ht="13.5" thickBot="1">
      <c r="A32" s="17"/>
      <c r="B32" s="53" t="s">
        <v>32</v>
      </c>
      <c r="C32" s="53"/>
      <c r="D32" s="53"/>
      <c r="E32" s="53"/>
      <c r="F32" s="53"/>
      <c r="G32" s="63"/>
      <c r="H32" s="53">
        <f>SUM(H28:H30)</f>
        <v>0</v>
      </c>
      <c r="I32" s="53">
        <f>SUM(I28:I31)</f>
        <v>363.6</v>
      </c>
      <c r="J32" s="53">
        <f aca="true" t="shared" si="3" ref="J32:O32">SUM(J28:J31)</f>
        <v>51</v>
      </c>
      <c r="K32" s="53">
        <f t="shared" si="3"/>
        <v>52.8</v>
      </c>
      <c r="L32" s="53">
        <f t="shared" si="3"/>
        <v>59.8</v>
      </c>
      <c r="M32" s="53">
        <f t="shared" si="3"/>
        <v>59.8</v>
      </c>
      <c r="N32" s="53">
        <f t="shared" si="3"/>
        <v>59.8</v>
      </c>
      <c r="O32" s="53">
        <f t="shared" si="3"/>
        <v>646.8000000000001</v>
      </c>
    </row>
    <row r="33" spans="1:15" ht="13.5" thickBot="1">
      <c r="A33" s="3"/>
      <c r="B33" s="43" t="s">
        <v>33</v>
      </c>
      <c r="C33" s="43"/>
      <c r="D33" s="43"/>
      <c r="E33" s="43"/>
      <c r="F33" s="43"/>
      <c r="G33" s="43"/>
      <c r="H33" s="54">
        <f aca="true" t="shared" si="4" ref="H33:O33">H18+H23+H26+H32</f>
        <v>0</v>
      </c>
      <c r="I33" s="95">
        <f t="shared" si="4"/>
        <v>12988.199999999999</v>
      </c>
      <c r="J33" s="95">
        <f t="shared" si="4"/>
        <v>11706</v>
      </c>
      <c r="K33" s="95">
        <f t="shared" si="4"/>
        <v>11232.8</v>
      </c>
      <c r="L33" s="95">
        <f t="shared" si="4"/>
        <v>9648.7</v>
      </c>
      <c r="M33" s="95">
        <f t="shared" si="4"/>
        <v>9648.7</v>
      </c>
      <c r="N33" s="95">
        <f t="shared" si="4"/>
        <v>9648.7</v>
      </c>
      <c r="O33" s="95">
        <f t="shared" si="4"/>
        <v>64873.100000000006</v>
      </c>
    </row>
    <row r="34" spans="1:15" ht="13.5" thickBot="1">
      <c r="A34" s="3"/>
      <c r="B34" s="43"/>
      <c r="C34" s="43"/>
      <c r="D34" s="43"/>
      <c r="E34" s="43"/>
      <c r="F34" s="55"/>
      <c r="G34" s="55"/>
      <c r="H34" s="42"/>
      <c r="I34" s="42"/>
      <c r="J34" s="42"/>
      <c r="K34" s="42"/>
      <c r="L34" s="42"/>
      <c r="M34" s="42"/>
      <c r="N34" s="42"/>
      <c r="O34" s="42"/>
    </row>
    <row r="35" spans="1:15" ht="13.5" thickBot="1">
      <c r="A35" s="3"/>
      <c r="B35" s="43"/>
      <c r="C35" s="43"/>
      <c r="D35" s="43"/>
      <c r="E35" s="43"/>
      <c r="F35" s="55" t="s">
        <v>53</v>
      </c>
      <c r="G35" s="55"/>
      <c r="H35" s="42">
        <f aca="true" t="shared" si="5" ref="H35:O35">H18+H23</f>
        <v>0</v>
      </c>
      <c r="I35" s="42">
        <f t="shared" si="5"/>
        <v>12624.599999999999</v>
      </c>
      <c r="J35" s="42">
        <f t="shared" si="5"/>
        <v>11655</v>
      </c>
      <c r="K35" s="42">
        <f t="shared" si="5"/>
        <v>11180</v>
      </c>
      <c r="L35" s="42">
        <f t="shared" si="5"/>
        <v>9588.900000000001</v>
      </c>
      <c r="M35" s="42">
        <f t="shared" si="5"/>
        <v>9588.900000000001</v>
      </c>
      <c r="N35" s="42">
        <f t="shared" si="5"/>
        <v>9588.900000000001</v>
      </c>
      <c r="O35" s="42">
        <f t="shared" si="5"/>
        <v>64226.3</v>
      </c>
    </row>
    <row r="36" spans="1:15" ht="13.5" thickBot="1">
      <c r="A36" s="3"/>
      <c r="B36" s="43"/>
      <c r="C36" s="43"/>
      <c r="D36" s="43"/>
      <c r="E36" s="43"/>
      <c r="F36" s="55" t="s">
        <v>57</v>
      </c>
      <c r="G36" s="55"/>
      <c r="H36" s="42">
        <f aca="true" t="shared" si="6" ref="H36:O36">H32</f>
        <v>0</v>
      </c>
      <c r="I36" s="42">
        <f t="shared" si="6"/>
        <v>363.6</v>
      </c>
      <c r="J36" s="42">
        <f t="shared" si="6"/>
        <v>51</v>
      </c>
      <c r="K36" s="42">
        <f t="shared" si="6"/>
        <v>52.8</v>
      </c>
      <c r="L36" s="42">
        <f t="shared" si="6"/>
        <v>59.8</v>
      </c>
      <c r="M36" s="42">
        <f t="shared" si="6"/>
        <v>59.8</v>
      </c>
      <c r="N36" s="42">
        <f t="shared" si="6"/>
        <v>59.8</v>
      </c>
      <c r="O36" s="42">
        <f t="shared" si="6"/>
        <v>646.8000000000001</v>
      </c>
    </row>
    <row r="37" spans="1:15" ht="13.5" thickBot="1">
      <c r="A37" s="3"/>
      <c r="B37" s="43"/>
      <c r="C37" s="43"/>
      <c r="D37" s="43"/>
      <c r="E37" s="43"/>
      <c r="F37" s="43"/>
      <c r="G37" s="43"/>
      <c r="H37" s="54">
        <f aca="true" t="shared" si="7" ref="H37:O37">SUM(H35:H36)</f>
        <v>0</v>
      </c>
      <c r="I37" s="116">
        <f t="shared" si="7"/>
        <v>12988.199999999999</v>
      </c>
      <c r="J37" s="116">
        <f t="shared" si="7"/>
        <v>11706</v>
      </c>
      <c r="K37" s="116">
        <f t="shared" si="7"/>
        <v>11232.8</v>
      </c>
      <c r="L37" s="116">
        <f t="shared" si="7"/>
        <v>9648.7</v>
      </c>
      <c r="M37" s="116">
        <f t="shared" si="7"/>
        <v>9648.7</v>
      </c>
      <c r="N37" s="116">
        <f t="shared" si="7"/>
        <v>9648.7</v>
      </c>
      <c r="O37" s="116">
        <f t="shared" si="7"/>
        <v>64873.100000000006</v>
      </c>
    </row>
    <row r="38" spans="2:15" ht="0.7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2:15" ht="12.75" hidden="1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2:15" ht="12.75" hidden="1">
      <c r="B40" s="43"/>
      <c r="C40" s="43"/>
      <c r="D40" s="43"/>
      <c r="E40" s="43"/>
      <c r="F40" s="43"/>
      <c r="G40" s="43"/>
      <c r="H40" s="65"/>
      <c r="I40" s="65"/>
      <c r="J40" s="65"/>
      <c r="K40" s="65"/>
      <c r="L40" s="65"/>
      <c r="M40" s="65"/>
      <c r="N40" s="65"/>
      <c r="O40" s="65"/>
    </row>
    <row r="41" spans="2:15" ht="12.75" hidden="1">
      <c r="B41" s="43"/>
      <c r="C41" s="43"/>
      <c r="D41" s="43"/>
      <c r="E41" s="43"/>
      <c r="F41" s="43"/>
      <c r="G41" s="43"/>
      <c r="H41" s="65"/>
      <c r="I41" s="65"/>
      <c r="J41" s="65"/>
      <c r="K41" s="65"/>
      <c r="L41" s="65"/>
      <c r="M41" s="65"/>
      <c r="N41" s="65"/>
      <c r="O41" s="65"/>
    </row>
    <row r="42" spans="2:15" ht="12.75" hidden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2:15" ht="12.75" hidden="1">
      <c r="B43" s="43"/>
      <c r="C43" s="43"/>
      <c r="D43" s="43"/>
      <c r="E43" s="43"/>
      <c r="F43" s="43"/>
      <c r="G43" s="43"/>
      <c r="H43" s="65"/>
      <c r="I43" s="65"/>
      <c r="J43" s="65"/>
      <c r="K43" s="65"/>
      <c r="L43" s="65"/>
      <c r="M43" s="65"/>
      <c r="N43" s="65"/>
      <c r="O43" s="65"/>
    </row>
    <row r="44" spans="2:15" ht="12.75" hidden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3:15" ht="12.75">
      <c r="C45" s="43"/>
      <c r="F45" s="43"/>
      <c r="G45" s="43"/>
      <c r="H45" s="43">
        <v>2017</v>
      </c>
      <c r="I45" s="43">
        <v>2020</v>
      </c>
      <c r="J45" s="43">
        <v>2021</v>
      </c>
      <c r="K45" s="43">
        <v>2022</v>
      </c>
      <c r="L45" s="43">
        <v>2023</v>
      </c>
      <c r="M45" s="43">
        <v>2024</v>
      </c>
      <c r="N45" s="43">
        <v>2025</v>
      </c>
      <c r="O45" s="43" t="s">
        <v>62</v>
      </c>
    </row>
    <row r="46" spans="6:15" ht="12.75">
      <c r="F46" s="43" t="s">
        <v>53</v>
      </c>
      <c r="G46" s="43"/>
      <c r="H46" s="69">
        <f>доп!G66+проч!H35+школы!G63+дс!H46</f>
        <v>0</v>
      </c>
      <c r="I46" s="69">
        <f>доп!H66+проч!I35+школы!H63+дс!I46</f>
        <v>206445.9</v>
      </c>
      <c r="J46" s="69">
        <f>доп!I66+проч!J35+школы!I63+дс!J46</f>
        <v>195978.6</v>
      </c>
      <c r="K46" s="69">
        <f>доп!J66+проч!K35+школы!J63+дс!K46</f>
        <v>187030</v>
      </c>
      <c r="L46" s="69">
        <f>доп!K66+проч!L35+школы!K63+дс!L46</f>
        <v>198584.9</v>
      </c>
      <c r="M46" s="69">
        <f>доп!L66+проч!M35+школы!L63+дс!M46</f>
        <v>198584.9</v>
      </c>
      <c r="N46" s="69">
        <f>доп!M66+проч!N35+школы!M63+дс!N46</f>
        <v>198584.9</v>
      </c>
      <c r="O46" s="69">
        <f>доп!N66+проч!O35+школы!N63+дс!O46</f>
        <v>1185209.1999999997</v>
      </c>
    </row>
    <row r="47" spans="6:15" ht="12.75">
      <c r="F47" s="43" t="s">
        <v>75</v>
      </c>
      <c r="G47" s="43"/>
      <c r="H47" s="49">
        <f>доп!G67+проч!H36+школы!G64+дс!H47+дс!H48</f>
        <v>0</v>
      </c>
      <c r="I47" s="49">
        <f>доп!H67+проч!I36+школы!H64+дс!I47+дс!I48</f>
        <v>493254.5999999999</v>
      </c>
      <c r="J47" s="49">
        <f>доп!I67+проч!J36+школы!I64+дс!J47+дс!J48</f>
        <v>477105</v>
      </c>
      <c r="K47" s="49">
        <f>доп!J67+проч!K36+школы!J64+дс!K47+дс!K48</f>
        <v>359814.39999999997</v>
      </c>
      <c r="L47" s="49">
        <f>доп!K67+проч!L36+школы!K64+дс!L47+дс!L48</f>
        <v>243048.99999999997</v>
      </c>
      <c r="M47" s="49">
        <f>доп!L67+проч!M36+школы!L64+дс!M47+дс!M48</f>
        <v>243048.99999999997</v>
      </c>
      <c r="N47" s="49">
        <f>доп!M67+проч!N36+школы!M64+дс!N47+дс!N48</f>
        <v>243048.99999999997</v>
      </c>
      <c r="O47" s="49">
        <f>доп!N67+проч!O36+школы!N64+дс!O47+дс!O48</f>
        <v>2059321.0000000005</v>
      </c>
    </row>
    <row r="48" spans="6:15" ht="12.75">
      <c r="F48" s="55"/>
      <c r="G48" s="43"/>
      <c r="H48" s="49"/>
      <c r="I48" s="49"/>
      <c r="J48" s="49"/>
      <c r="K48" s="49"/>
      <c r="L48" s="49"/>
      <c r="M48" s="49"/>
      <c r="N48" s="49"/>
      <c r="O48" s="49"/>
    </row>
    <row r="49" spans="6:15" ht="12.75">
      <c r="F49" s="43" t="s">
        <v>58</v>
      </c>
      <c r="G49" s="43"/>
      <c r="H49" s="49"/>
      <c r="I49" s="49"/>
      <c r="J49" s="49"/>
      <c r="K49" s="49"/>
      <c r="L49" s="49"/>
      <c r="M49" s="49"/>
      <c r="N49" s="49"/>
      <c r="O49" s="49">
        <f>SUM(H49:L49)</f>
        <v>0</v>
      </c>
    </row>
    <row r="50" spans="6:15" ht="12.75">
      <c r="F50" s="43"/>
      <c r="G50" s="43"/>
      <c r="H50" s="49"/>
      <c r="I50" s="49"/>
      <c r="J50" s="49"/>
      <c r="K50" s="49"/>
      <c r="L50" s="49"/>
      <c r="M50" s="49"/>
      <c r="N50" s="49"/>
      <c r="O50" s="49"/>
    </row>
    <row r="51" spans="6:15" ht="12.75">
      <c r="F51" s="43"/>
      <c r="G51" s="43"/>
      <c r="H51" s="49"/>
      <c r="I51" s="49"/>
      <c r="J51" s="49"/>
      <c r="K51" s="49"/>
      <c r="L51" s="49"/>
      <c r="M51" s="49"/>
      <c r="N51" s="49"/>
      <c r="O51" s="51"/>
    </row>
    <row r="52" spans="6:15" ht="12.75">
      <c r="F52" s="43"/>
      <c r="G52" s="43"/>
      <c r="H52" s="52">
        <f aca="true" t="shared" si="8" ref="H52:N52">SUM(H46:H51)</f>
        <v>0</v>
      </c>
      <c r="I52" s="54">
        <f>SUM(I46:I51)</f>
        <v>699700.4999999999</v>
      </c>
      <c r="J52" s="52">
        <f t="shared" si="8"/>
        <v>673083.6</v>
      </c>
      <c r="K52" s="52">
        <f t="shared" si="8"/>
        <v>546844.3999999999</v>
      </c>
      <c r="L52" s="52">
        <f t="shared" si="8"/>
        <v>441633.89999999997</v>
      </c>
      <c r="M52" s="52">
        <f t="shared" si="8"/>
        <v>441633.89999999997</v>
      </c>
      <c r="N52" s="52">
        <f t="shared" si="8"/>
        <v>441633.89999999997</v>
      </c>
      <c r="O52" s="52">
        <f>SUM(O46:O51)</f>
        <v>3244530.2</v>
      </c>
    </row>
    <row r="53" spans="6:15" ht="12.75">
      <c r="F53" s="55" t="s">
        <v>76</v>
      </c>
      <c r="G53" s="43"/>
      <c r="H53" s="42">
        <f aca="true" t="shared" si="9" ref="H53:O53">H46+H47</f>
        <v>0</v>
      </c>
      <c r="I53" s="42">
        <f t="shared" si="9"/>
        <v>699700.4999999999</v>
      </c>
      <c r="J53" s="42">
        <f t="shared" si="9"/>
        <v>673083.6</v>
      </c>
      <c r="K53" s="42">
        <f t="shared" si="9"/>
        <v>546844.3999999999</v>
      </c>
      <c r="L53" s="42">
        <f t="shared" si="9"/>
        <v>441633.89999999997</v>
      </c>
      <c r="M53" s="42">
        <f t="shared" si="9"/>
        <v>441633.89999999997</v>
      </c>
      <c r="N53" s="42">
        <f t="shared" si="9"/>
        <v>441633.89999999997</v>
      </c>
      <c r="O53" s="42">
        <f t="shared" si="9"/>
        <v>3244530.2</v>
      </c>
    </row>
    <row r="56" spans="8:15" ht="12.75">
      <c r="H56" s="38"/>
      <c r="I56" s="38"/>
      <c r="J56" s="38"/>
      <c r="K56" s="38"/>
      <c r="L56" s="38"/>
      <c r="M56" s="38"/>
      <c r="N56" s="38"/>
      <c r="O56" s="38"/>
    </row>
    <row r="59" spans="8:15" ht="12.75">
      <c r="H59" s="33"/>
      <c r="I59" s="33"/>
      <c r="J59" s="33"/>
      <c r="K59" s="33"/>
      <c r="L59" s="33"/>
      <c r="M59" s="33"/>
      <c r="N59" s="33"/>
      <c r="O59" s="33"/>
    </row>
    <row r="60" spans="8:15" ht="12.75">
      <c r="H60" s="37"/>
      <c r="I60" s="37"/>
      <c r="J60" s="21"/>
      <c r="K60" s="21"/>
      <c r="L60" s="21"/>
      <c r="M60" s="21"/>
      <c r="N60" s="21"/>
      <c r="O60" s="21"/>
    </row>
    <row r="61" spans="6:15" ht="12.75">
      <c r="F61" s="33"/>
      <c r="H61" s="33"/>
      <c r="I61" s="33"/>
      <c r="J61" s="33"/>
      <c r="K61" s="33"/>
      <c r="L61" s="33"/>
      <c r="M61" s="33"/>
      <c r="N61" s="33"/>
      <c r="O61" s="33"/>
    </row>
    <row r="64" spans="8:15" ht="12.75">
      <c r="H64" s="21"/>
      <c r="I64" s="21"/>
      <c r="J64" s="21"/>
      <c r="K64" s="21"/>
      <c r="L64" s="21"/>
      <c r="M64" s="21"/>
      <c r="N64" s="21"/>
      <c r="O64" s="21"/>
    </row>
    <row r="65" spans="8:15" ht="12.75">
      <c r="H65" s="21"/>
      <c r="I65" s="21"/>
      <c r="J65" s="21"/>
      <c r="K65" s="21"/>
      <c r="L65" s="21"/>
      <c r="M65" s="21"/>
      <c r="N65" s="21"/>
      <c r="O65" s="21"/>
    </row>
    <row r="66" spans="8:15" ht="12.75">
      <c r="H66" s="36"/>
      <c r="I66" s="36"/>
      <c r="J66" s="36"/>
      <c r="K66" s="36"/>
      <c r="L66" s="36"/>
      <c r="M66" s="36"/>
      <c r="N66" s="36"/>
      <c r="O66" s="36"/>
    </row>
  </sheetData>
  <sheetProtection/>
  <mergeCells count="6">
    <mergeCell ref="B24:O24"/>
    <mergeCell ref="I1:O1"/>
    <mergeCell ref="B3:O3"/>
    <mergeCell ref="B7:O7"/>
    <mergeCell ref="B19:O19"/>
    <mergeCell ref="B27:O27"/>
  </mergeCells>
  <printOptions/>
  <pageMargins left="0.16" right="0.16" top="0.22" bottom="0.21" header="0.22" footer="0.23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67"/>
  <sheetViews>
    <sheetView zoomScalePageLayoutView="0" workbookViewId="0" topLeftCell="A1">
      <pane xSplit="7" ySplit="7" topLeftCell="H11" activePane="bottomRight" state="frozen"/>
      <selection pane="topLeft" activeCell="A1" sqref="A1"/>
      <selection pane="topRight" activeCell="H1" sqref="H1"/>
      <selection pane="bottomLeft" activeCell="A8" sqref="A8"/>
      <selection pane="bottomRight" activeCell="H30" sqref="H30"/>
    </sheetView>
  </sheetViews>
  <sheetFormatPr defaultColWidth="9.140625" defaultRowHeight="12.75"/>
  <cols>
    <col min="1" max="1" width="3.8515625" style="0" customWidth="1"/>
    <col min="2" max="2" width="31.7109375" style="0" customWidth="1"/>
    <col min="3" max="3" width="6.28125" style="0" customWidth="1"/>
    <col min="4" max="4" width="8.00390625" style="0" customWidth="1"/>
    <col min="6" max="6" width="9.421875" style="0" customWidth="1"/>
    <col min="7" max="7" width="12.8515625" style="0" hidden="1" customWidth="1"/>
    <col min="8" max="8" width="14.8515625" style="0" customWidth="1"/>
    <col min="9" max="9" width="13.28125" style="0" customWidth="1"/>
    <col min="10" max="10" width="11.8515625" style="0" customWidth="1"/>
    <col min="11" max="13" width="10.28125" style="0" customWidth="1"/>
    <col min="14" max="14" width="13.7109375" style="0" customWidth="1"/>
    <col min="15" max="15" width="10.57421875" style="0" customWidth="1"/>
  </cols>
  <sheetData>
    <row r="1" spans="8:14" ht="12.75">
      <c r="H1" s="121" t="s">
        <v>54</v>
      </c>
      <c r="I1" s="121"/>
      <c r="J1" s="121"/>
      <c r="K1" s="121"/>
      <c r="L1" s="121"/>
      <c r="M1" s="121"/>
      <c r="N1" s="121"/>
    </row>
    <row r="2" ht="0.75" customHeight="1"/>
    <row r="3" spans="2:14" ht="30.75" customHeight="1">
      <c r="B3" s="122" t="s">
        <v>86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ht="12.75" customHeight="1" thickBot="1"/>
    <row r="5" ht="13.5" hidden="1" thickBot="1"/>
    <row r="6" spans="1:14" ht="37.5" customHeight="1" thickBot="1">
      <c r="A6" s="3"/>
      <c r="B6" s="12"/>
      <c r="C6" s="13" t="s">
        <v>30</v>
      </c>
      <c r="D6" s="14" t="s">
        <v>29</v>
      </c>
      <c r="E6" s="13"/>
      <c r="F6" s="14" t="s">
        <v>31</v>
      </c>
      <c r="G6" s="5">
        <v>2017</v>
      </c>
      <c r="H6" s="45">
        <v>2020</v>
      </c>
      <c r="I6" s="72">
        <v>2021</v>
      </c>
      <c r="J6" s="5">
        <v>2022</v>
      </c>
      <c r="K6" s="5">
        <v>2023</v>
      </c>
      <c r="L6" s="5">
        <v>2024</v>
      </c>
      <c r="M6" s="5">
        <v>2025</v>
      </c>
      <c r="N6" s="5" t="s">
        <v>1</v>
      </c>
    </row>
    <row r="7" spans="1:14" ht="17.25" customHeight="1" thickBot="1">
      <c r="A7" s="3"/>
      <c r="B7" s="136" t="s">
        <v>40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ht="12.75">
      <c r="A8" s="1">
        <v>1</v>
      </c>
      <c r="B8" s="6" t="s">
        <v>5</v>
      </c>
      <c r="C8" s="2">
        <v>926</v>
      </c>
      <c r="D8" s="6" t="s">
        <v>3</v>
      </c>
      <c r="E8" s="2"/>
      <c r="F8" s="6">
        <v>611</v>
      </c>
      <c r="G8" s="22"/>
      <c r="H8" s="22">
        <v>27270.1</v>
      </c>
      <c r="I8" s="22">
        <v>33085.2</v>
      </c>
      <c r="J8" s="22">
        <v>27819</v>
      </c>
      <c r="K8" s="22">
        <v>45480</v>
      </c>
      <c r="L8" s="22">
        <v>45480</v>
      </c>
      <c r="M8" s="22">
        <v>45480</v>
      </c>
      <c r="N8" s="50">
        <f>SUM(G8:M8)</f>
        <v>224614.3</v>
      </c>
    </row>
    <row r="9" spans="1:14" ht="12.75">
      <c r="A9" s="1">
        <v>2</v>
      </c>
      <c r="B9" s="6" t="s">
        <v>7</v>
      </c>
      <c r="C9" s="2">
        <v>926</v>
      </c>
      <c r="D9" s="6" t="s">
        <v>3</v>
      </c>
      <c r="E9" s="2"/>
      <c r="F9" s="6">
        <v>611</v>
      </c>
      <c r="G9" s="22"/>
      <c r="H9" s="22">
        <v>7803.8</v>
      </c>
      <c r="I9" s="22">
        <v>10071</v>
      </c>
      <c r="J9" s="22">
        <v>8401</v>
      </c>
      <c r="K9" s="22">
        <v>13405.6</v>
      </c>
      <c r="L9" s="22">
        <v>13405.6</v>
      </c>
      <c r="M9" s="22">
        <v>13405.6</v>
      </c>
      <c r="N9" s="50">
        <f aca="true" t="shared" si="0" ref="N9:N21">SUM(G9:M9)</f>
        <v>66492.6</v>
      </c>
    </row>
    <row r="10" spans="1:14" ht="12.75">
      <c r="A10" s="1">
        <v>3</v>
      </c>
      <c r="B10" s="6" t="s">
        <v>9</v>
      </c>
      <c r="C10" s="2">
        <v>926</v>
      </c>
      <c r="D10" s="6" t="s">
        <v>3</v>
      </c>
      <c r="E10" s="2"/>
      <c r="F10" s="6">
        <v>611</v>
      </c>
      <c r="G10" s="22"/>
      <c r="H10" s="22">
        <v>530</v>
      </c>
      <c r="I10" s="22">
        <v>450</v>
      </c>
      <c r="J10" s="22">
        <v>500</v>
      </c>
      <c r="K10" s="22">
        <v>278</v>
      </c>
      <c r="L10" s="22">
        <v>278</v>
      </c>
      <c r="M10" s="22">
        <v>278</v>
      </c>
      <c r="N10" s="50">
        <f t="shared" si="0"/>
        <v>2314</v>
      </c>
    </row>
    <row r="11" spans="1:14" ht="12.75">
      <c r="A11" s="1">
        <v>4</v>
      </c>
      <c r="B11" s="6" t="s">
        <v>11</v>
      </c>
      <c r="C11" s="2">
        <v>926</v>
      </c>
      <c r="D11" s="6" t="s">
        <v>3</v>
      </c>
      <c r="E11" s="2"/>
      <c r="F11" s="6">
        <v>611</v>
      </c>
      <c r="G11" s="22"/>
      <c r="H11" s="22">
        <v>1116</v>
      </c>
      <c r="I11" s="22">
        <v>900</v>
      </c>
      <c r="J11" s="22">
        <v>1000</v>
      </c>
      <c r="K11" s="22">
        <v>464</v>
      </c>
      <c r="L11" s="22">
        <v>464</v>
      </c>
      <c r="M11" s="22">
        <v>464</v>
      </c>
      <c r="N11" s="50">
        <f t="shared" si="0"/>
        <v>4408</v>
      </c>
    </row>
    <row r="12" spans="1:14" ht="13.5" thickBot="1">
      <c r="A12" s="1">
        <v>5</v>
      </c>
      <c r="B12" s="6" t="s">
        <v>13</v>
      </c>
      <c r="C12" s="2">
        <v>926</v>
      </c>
      <c r="D12" s="6" t="s">
        <v>3</v>
      </c>
      <c r="E12" s="2"/>
      <c r="F12" s="6">
        <v>611</v>
      </c>
      <c r="G12" s="22"/>
      <c r="H12" s="22">
        <v>44600</v>
      </c>
      <c r="I12" s="22">
        <v>40000</v>
      </c>
      <c r="J12" s="22">
        <v>43000</v>
      </c>
      <c r="K12" s="22">
        <v>44200</v>
      </c>
      <c r="L12" s="22">
        <v>44200</v>
      </c>
      <c r="M12" s="22">
        <v>44200</v>
      </c>
      <c r="N12" s="50">
        <f t="shared" si="0"/>
        <v>260200</v>
      </c>
    </row>
    <row r="13" spans="1:14" ht="13.5" thickBot="1">
      <c r="A13" s="1">
        <v>6</v>
      </c>
      <c r="B13" s="27" t="s">
        <v>59</v>
      </c>
      <c r="C13" s="9">
        <v>926</v>
      </c>
      <c r="D13" s="27" t="s">
        <v>3</v>
      </c>
      <c r="E13" s="2"/>
      <c r="F13" s="6">
        <v>611</v>
      </c>
      <c r="G13" s="24"/>
      <c r="H13" s="22">
        <v>200</v>
      </c>
      <c r="I13" s="22">
        <v>150</v>
      </c>
      <c r="J13" s="22">
        <v>180</v>
      </c>
      <c r="K13" s="22">
        <v>224</v>
      </c>
      <c r="L13" s="22">
        <v>224</v>
      </c>
      <c r="M13" s="22">
        <v>224</v>
      </c>
      <c r="N13" s="50">
        <f t="shared" si="0"/>
        <v>1202</v>
      </c>
    </row>
    <row r="14" spans="1:14" ht="12.75">
      <c r="A14" s="1">
        <v>7</v>
      </c>
      <c r="B14" s="6" t="s">
        <v>15</v>
      </c>
      <c r="C14" s="2">
        <v>926</v>
      </c>
      <c r="D14" s="6" t="s">
        <v>3</v>
      </c>
      <c r="E14" s="2"/>
      <c r="F14" s="6">
        <v>611</v>
      </c>
      <c r="G14" s="22"/>
      <c r="H14" s="22">
        <v>1700</v>
      </c>
      <c r="I14" s="22">
        <v>1200</v>
      </c>
      <c r="J14" s="22">
        <v>1300</v>
      </c>
      <c r="K14" s="22">
        <v>873</v>
      </c>
      <c r="L14" s="22">
        <v>873</v>
      </c>
      <c r="M14" s="22">
        <v>873</v>
      </c>
      <c r="N14" s="50">
        <f t="shared" si="0"/>
        <v>6819</v>
      </c>
    </row>
    <row r="15" spans="1:14" ht="12.75">
      <c r="A15" s="1">
        <v>8</v>
      </c>
      <c r="B15" s="6" t="s">
        <v>17</v>
      </c>
      <c r="C15" s="2">
        <v>926</v>
      </c>
      <c r="D15" s="6" t="s">
        <v>3</v>
      </c>
      <c r="E15" s="2"/>
      <c r="F15" s="6">
        <v>611</v>
      </c>
      <c r="G15" s="22"/>
      <c r="H15" s="22">
        <v>2681.2</v>
      </c>
      <c r="I15" s="22">
        <v>3200</v>
      </c>
      <c r="J15" s="22">
        <v>3200</v>
      </c>
      <c r="K15" s="22">
        <v>2970</v>
      </c>
      <c r="L15" s="22">
        <v>2970</v>
      </c>
      <c r="M15" s="22">
        <v>2970</v>
      </c>
      <c r="N15" s="50">
        <f t="shared" si="0"/>
        <v>17991.2</v>
      </c>
    </row>
    <row r="16" spans="1:14" ht="12.75">
      <c r="A16" s="1">
        <v>9</v>
      </c>
      <c r="B16" s="6" t="s">
        <v>19</v>
      </c>
      <c r="C16" s="2">
        <v>926</v>
      </c>
      <c r="D16" s="6" t="s">
        <v>3</v>
      </c>
      <c r="E16" s="2"/>
      <c r="F16" s="6">
        <v>611</v>
      </c>
      <c r="G16" s="22"/>
      <c r="H16" s="22">
        <v>7800</v>
      </c>
      <c r="I16" s="22">
        <v>4500</v>
      </c>
      <c r="J16" s="22">
        <v>4500</v>
      </c>
      <c r="K16" s="22">
        <v>3660</v>
      </c>
      <c r="L16" s="22">
        <v>3660</v>
      </c>
      <c r="M16" s="22">
        <v>3660</v>
      </c>
      <c r="N16" s="50">
        <f t="shared" si="0"/>
        <v>27780</v>
      </c>
    </row>
    <row r="17" spans="1:14" ht="12.75">
      <c r="A17" s="1">
        <v>10</v>
      </c>
      <c r="B17" s="6" t="s">
        <v>38</v>
      </c>
      <c r="C17" s="2">
        <v>926</v>
      </c>
      <c r="D17" s="6" t="s">
        <v>3</v>
      </c>
      <c r="E17" s="2"/>
      <c r="F17" s="6">
        <v>611</v>
      </c>
      <c r="G17" s="22"/>
      <c r="H17" s="22">
        <v>2600</v>
      </c>
      <c r="I17" s="22">
        <v>2500</v>
      </c>
      <c r="J17" s="22">
        <v>2500</v>
      </c>
      <c r="K17" s="22">
        <v>1390</v>
      </c>
      <c r="L17" s="22">
        <v>1390</v>
      </c>
      <c r="M17" s="22">
        <v>1390</v>
      </c>
      <c r="N17" s="50">
        <f t="shared" si="0"/>
        <v>11770</v>
      </c>
    </row>
    <row r="18" spans="1:14" ht="12.75">
      <c r="A18" s="1">
        <v>11</v>
      </c>
      <c r="B18" s="6" t="s">
        <v>21</v>
      </c>
      <c r="C18" s="2">
        <v>926</v>
      </c>
      <c r="D18" s="6" t="s">
        <v>3</v>
      </c>
      <c r="E18" s="2"/>
      <c r="F18" s="6">
        <v>611</v>
      </c>
      <c r="G18" s="22"/>
      <c r="H18" s="22">
        <v>2233</v>
      </c>
      <c r="I18" s="22">
        <v>1400</v>
      </c>
      <c r="J18" s="22">
        <v>1400</v>
      </c>
      <c r="K18" s="22">
        <v>325</v>
      </c>
      <c r="L18" s="22">
        <v>325</v>
      </c>
      <c r="M18" s="22">
        <v>325</v>
      </c>
      <c r="N18" s="50">
        <f t="shared" si="0"/>
        <v>6008</v>
      </c>
    </row>
    <row r="19" spans="1:14" ht="12.75">
      <c r="A19" s="1">
        <v>12</v>
      </c>
      <c r="B19" s="27" t="s">
        <v>49</v>
      </c>
      <c r="C19" s="9">
        <v>926</v>
      </c>
      <c r="D19" s="27" t="s">
        <v>3</v>
      </c>
      <c r="E19" s="2"/>
      <c r="F19" s="6">
        <v>611</v>
      </c>
      <c r="G19" s="22"/>
      <c r="H19" s="22">
        <v>568.8</v>
      </c>
      <c r="I19" s="22">
        <v>50</v>
      </c>
      <c r="J19" s="22">
        <v>50</v>
      </c>
      <c r="K19" s="22">
        <v>14</v>
      </c>
      <c r="L19" s="22">
        <v>14</v>
      </c>
      <c r="M19" s="22">
        <v>14</v>
      </c>
      <c r="N19" s="50">
        <f t="shared" si="0"/>
        <v>710.8</v>
      </c>
    </row>
    <row r="20" spans="1:14" ht="13.5" thickBot="1">
      <c r="A20" s="1">
        <v>13</v>
      </c>
      <c r="B20" s="6" t="s">
        <v>23</v>
      </c>
      <c r="C20" s="2">
        <v>926</v>
      </c>
      <c r="D20" s="6" t="s">
        <v>3</v>
      </c>
      <c r="E20" s="2"/>
      <c r="F20" s="6">
        <v>611</v>
      </c>
      <c r="G20" s="22"/>
      <c r="H20" s="22"/>
      <c r="I20" s="22"/>
      <c r="J20" s="22"/>
      <c r="K20" s="22"/>
      <c r="L20" s="22"/>
      <c r="M20" s="22"/>
      <c r="N20" s="50">
        <f t="shared" si="0"/>
        <v>0</v>
      </c>
    </row>
    <row r="21" spans="1:15" s="21" customFormat="1" ht="13.5" thickBot="1">
      <c r="A21" s="17"/>
      <c r="B21" s="18" t="s">
        <v>32</v>
      </c>
      <c r="C21" s="19"/>
      <c r="D21" s="18"/>
      <c r="E21" s="19"/>
      <c r="F21" s="18"/>
      <c r="G21" s="23">
        <f aca="true" t="shared" si="1" ref="G21:M21">SUM(G8:G20)</f>
        <v>0</v>
      </c>
      <c r="H21" s="23">
        <f>SUM(H8:H20)</f>
        <v>99102.9</v>
      </c>
      <c r="I21" s="23">
        <f>SUM(I8:I20)</f>
        <v>97506.2</v>
      </c>
      <c r="J21" s="23">
        <f t="shared" si="1"/>
        <v>93850</v>
      </c>
      <c r="K21" s="23">
        <f t="shared" si="1"/>
        <v>113283.6</v>
      </c>
      <c r="L21" s="23">
        <f t="shared" si="1"/>
        <v>113283.6</v>
      </c>
      <c r="M21" s="23">
        <f t="shared" si="1"/>
        <v>113283.6</v>
      </c>
      <c r="N21" s="50">
        <f t="shared" si="0"/>
        <v>630309.8999999999</v>
      </c>
      <c r="O21" s="21" t="s">
        <v>55</v>
      </c>
    </row>
    <row r="22" spans="1:14" ht="13.5" customHeight="1" thickBot="1">
      <c r="A22" s="5"/>
      <c r="B22" s="136" t="s">
        <v>41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</row>
    <row r="23" spans="1:14" ht="13.5" thickBot="1">
      <c r="A23" s="6">
        <v>1</v>
      </c>
      <c r="B23" s="6" t="s">
        <v>5</v>
      </c>
      <c r="C23" s="2">
        <v>926</v>
      </c>
      <c r="D23" s="8" t="s">
        <v>3</v>
      </c>
      <c r="E23" s="2"/>
      <c r="F23" s="1">
        <v>611</v>
      </c>
      <c r="G23" s="35"/>
      <c r="H23" s="35">
        <f>189909.8+15671.4</f>
        <v>205581.19999999998</v>
      </c>
      <c r="I23" s="35">
        <v>151663.9</v>
      </c>
      <c r="J23" s="35">
        <v>156772.1</v>
      </c>
      <c r="K23" s="35">
        <v>125793.2</v>
      </c>
      <c r="L23" s="35">
        <v>125793.2</v>
      </c>
      <c r="M23" s="35">
        <v>125793.2</v>
      </c>
      <c r="N23" s="22">
        <f>SUM(G23:M23)</f>
        <v>891396.7999999998</v>
      </c>
    </row>
    <row r="24" spans="1:14" ht="12.75">
      <c r="A24" s="6">
        <v>2</v>
      </c>
      <c r="B24" s="6" t="s">
        <v>7</v>
      </c>
      <c r="C24" s="2">
        <v>926</v>
      </c>
      <c r="D24" s="6" t="s">
        <v>3</v>
      </c>
      <c r="E24" s="2"/>
      <c r="F24" s="8">
        <v>611</v>
      </c>
      <c r="G24" s="22"/>
      <c r="H24" s="22">
        <f>57352.8+4732.8</f>
        <v>62085.600000000006</v>
      </c>
      <c r="I24" s="22">
        <v>45802.5</v>
      </c>
      <c r="J24" s="22">
        <v>47345.2</v>
      </c>
      <c r="K24" s="22">
        <v>37989.6</v>
      </c>
      <c r="L24" s="22">
        <v>37989.6</v>
      </c>
      <c r="M24" s="22">
        <v>37989.6</v>
      </c>
      <c r="N24" s="22">
        <f aca="true" t="shared" si="2" ref="N24:N29">SUM(G24:M24)</f>
        <v>269202.1</v>
      </c>
    </row>
    <row r="25" spans="1:14" ht="12.75">
      <c r="A25" s="6">
        <v>3</v>
      </c>
      <c r="B25" s="6" t="s">
        <v>13</v>
      </c>
      <c r="C25" s="9">
        <v>926</v>
      </c>
      <c r="D25" s="27" t="s">
        <v>3</v>
      </c>
      <c r="E25" s="2"/>
      <c r="F25" s="6">
        <v>611</v>
      </c>
      <c r="G25" s="22"/>
      <c r="H25" s="22"/>
      <c r="I25" s="22"/>
      <c r="J25" s="22"/>
      <c r="K25" s="22"/>
      <c r="L25" s="22"/>
      <c r="M25" s="22"/>
      <c r="N25" s="22">
        <f t="shared" si="2"/>
        <v>0</v>
      </c>
    </row>
    <row r="26" spans="1:14" ht="12.75">
      <c r="A26" s="6">
        <v>4</v>
      </c>
      <c r="B26" s="6" t="s">
        <v>15</v>
      </c>
      <c r="C26" s="9">
        <v>926</v>
      </c>
      <c r="D26" s="27" t="s">
        <v>3</v>
      </c>
      <c r="E26" s="2"/>
      <c r="F26" s="6">
        <v>611</v>
      </c>
      <c r="G26" s="22"/>
      <c r="H26" s="22"/>
      <c r="I26" s="22"/>
      <c r="J26" s="22"/>
      <c r="K26" s="22"/>
      <c r="L26" s="22"/>
      <c r="M26" s="22"/>
      <c r="N26" s="22">
        <f t="shared" si="2"/>
        <v>0</v>
      </c>
    </row>
    <row r="27" spans="1:14" ht="13.5" thickBot="1">
      <c r="A27" s="6">
        <v>5</v>
      </c>
      <c r="B27" s="6" t="s">
        <v>17</v>
      </c>
      <c r="C27" s="9">
        <v>926</v>
      </c>
      <c r="D27" s="27" t="s">
        <v>3</v>
      </c>
      <c r="E27" s="2"/>
      <c r="F27" s="6">
        <v>611</v>
      </c>
      <c r="G27" s="22"/>
      <c r="H27" s="22"/>
      <c r="I27" s="22"/>
      <c r="J27" s="22"/>
      <c r="K27" s="22"/>
      <c r="L27" s="22"/>
      <c r="M27" s="22"/>
      <c r="N27" s="22">
        <f t="shared" si="2"/>
        <v>0</v>
      </c>
    </row>
    <row r="28" spans="1:14" ht="13.5" thickBot="1">
      <c r="A28" s="6">
        <v>6</v>
      </c>
      <c r="B28" s="6" t="s">
        <v>24</v>
      </c>
      <c r="C28" s="9">
        <v>926</v>
      </c>
      <c r="D28" s="5" t="s">
        <v>3</v>
      </c>
      <c r="E28" s="2"/>
      <c r="F28" s="6">
        <v>611</v>
      </c>
      <c r="G28" s="22"/>
      <c r="H28" s="22">
        <v>6079.8</v>
      </c>
      <c r="I28" s="22">
        <v>4500</v>
      </c>
      <c r="J28" s="22">
        <v>4800</v>
      </c>
      <c r="K28" s="22">
        <v>5054.8</v>
      </c>
      <c r="L28" s="22">
        <v>5054.8</v>
      </c>
      <c r="M28" s="22">
        <v>5054.8</v>
      </c>
      <c r="N28" s="22">
        <f t="shared" si="2"/>
        <v>30544.199999999997</v>
      </c>
    </row>
    <row r="29" spans="1:14" ht="13.5" thickBot="1">
      <c r="A29" s="1">
        <v>7</v>
      </c>
      <c r="B29" s="6" t="s">
        <v>19</v>
      </c>
      <c r="C29" s="45">
        <v>926</v>
      </c>
      <c r="D29" s="30" t="s">
        <v>3</v>
      </c>
      <c r="E29" s="2"/>
      <c r="F29" s="10">
        <v>611</v>
      </c>
      <c r="G29" s="22"/>
      <c r="H29" s="70"/>
      <c r="I29" s="41"/>
      <c r="J29" s="41"/>
      <c r="K29" s="41"/>
      <c r="L29" s="22"/>
      <c r="M29" s="22"/>
      <c r="N29" s="22">
        <f t="shared" si="2"/>
        <v>0</v>
      </c>
    </row>
    <row r="30" spans="1:15" s="21" customFormat="1" ht="13.5" thickBot="1">
      <c r="A30" s="17"/>
      <c r="B30" s="18" t="s">
        <v>32</v>
      </c>
      <c r="C30" s="18"/>
      <c r="D30" s="18"/>
      <c r="E30" s="18"/>
      <c r="F30" s="18"/>
      <c r="G30" s="23">
        <f>SUM(G23:G28)</f>
        <v>0</v>
      </c>
      <c r="H30" s="76">
        <f aca="true" t="shared" si="3" ref="H30:M30">SUM(H23:H29)</f>
        <v>273746.6</v>
      </c>
      <c r="I30" s="76">
        <f t="shared" si="3"/>
        <v>201966.4</v>
      </c>
      <c r="J30" s="76">
        <f t="shared" si="3"/>
        <v>208917.3</v>
      </c>
      <c r="K30" s="23">
        <f t="shared" si="3"/>
        <v>168837.59999999998</v>
      </c>
      <c r="L30" s="23">
        <f t="shared" si="3"/>
        <v>168837.59999999998</v>
      </c>
      <c r="M30" s="23">
        <f t="shared" si="3"/>
        <v>168837.59999999998</v>
      </c>
      <c r="N30" s="22">
        <f>SUM(G30:M30)</f>
        <v>1191143.1</v>
      </c>
      <c r="O30" s="21" t="s">
        <v>55</v>
      </c>
    </row>
    <row r="31" spans="1:14" ht="20.25" customHeight="1">
      <c r="A31" s="108"/>
      <c r="B31" s="141" t="s">
        <v>103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3"/>
    </row>
    <row r="32" spans="1:14" ht="106.5" customHeight="1">
      <c r="A32" s="43"/>
      <c r="B32" s="107" t="s">
        <v>102</v>
      </c>
      <c r="C32" s="43">
        <v>926</v>
      </c>
      <c r="D32" s="43" t="s">
        <v>3</v>
      </c>
      <c r="E32" s="43"/>
      <c r="F32" s="43">
        <v>611</v>
      </c>
      <c r="G32" s="109"/>
      <c r="H32" s="107">
        <f aca="true" t="shared" si="4" ref="H32:M32">H34+H33</f>
        <v>9413.5</v>
      </c>
      <c r="I32" s="107">
        <f t="shared" si="4"/>
        <v>28240.4</v>
      </c>
      <c r="J32" s="107">
        <f t="shared" si="4"/>
        <v>28240.4</v>
      </c>
      <c r="K32" s="107">
        <f t="shared" si="4"/>
        <v>0</v>
      </c>
      <c r="L32" s="107">
        <f t="shared" si="4"/>
        <v>0</v>
      </c>
      <c r="M32" s="107">
        <f t="shared" si="4"/>
        <v>0</v>
      </c>
      <c r="N32" s="107">
        <f>SUM(H32:M32)</f>
        <v>65894.3</v>
      </c>
    </row>
    <row r="33" spans="1:14" ht="15">
      <c r="A33" s="43">
        <v>1</v>
      </c>
      <c r="B33" s="43" t="s">
        <v>5</v>
      </c>
      <c r="C33" s="43">
        <v>926</v>
      </c>
      <c r="D33" s="43" t="s">
        <v>3</v>
      </c>
      <c r="E33" s="43"/>
      <c r="F33" s="43">
        <v>611</v>
      </c>
      <c r="G33" s="43"/>
      <c r="H33" s="43">
        <v>7230</v>
      </c>
      <c r="I33" s="43">
        <v>21690</v>
      </c>
      <c r="J33" s="43">
        <v>21690</v>
      </c>
      <c r="K33" s="43"/>
      <c r="L33" s="43"/>
      <c r="M33" s="43"/>
      <c r="N33" s="107">
        <f>SUM(H33:M33)</f>
        <v>50610</v>
      </c>
    </row>
    <row r="34" spans="1:14" ht="15">
      <c r="A34" s="43">
        <v>2</v>
      </c>
      <c r="B34" s="43" t="s">
        <v>7</v>
      </c>
      <c r="C34" s="43">
        <v>926</v>
      </c>
      <c r="D34" s="43" t="s">
        <v>3</v>
      </c>
      <c r="E34" s="43"/>
      <c r="F34" s="43">
        <v>611</v>
      </c>
      <c r="G34" s="43"/>
      <c r="H34" s="43">
        <v>2183.5</v>
      </c>
      <c r="I34" s="43">
        <v>6550.4</v>
      </c>
      <c r="J34" s="43">
        <v>6550.4</v>
      </c>
      <c r="K34" s="43"/>
      <c r="L34" s="43"/>
      <c r="M34" s="43"/>
      <c r="N34" s="107">
        <f>SUM(H34:M34)</f>
        <v>15284.3</v>
      </c>
    </row>
    <row r="35" spans="1:15" s="21" customFormat="1" ht="15">
      <c r="A35" s="53"/>
      <c r="B35" s="53" t="s">
        <v>32</v>
      </c>
      <c r="C35" s="53"/>
      <c r="D35" s="53"/>
      <c r="E35" s="53"/>
      <c r="F35" s="53"/>
      <c r="G35" s="53">
        <f aca="true" t="shared" si="5" ref="G35:M35">SUM(G33:G34)</f>
        <v>0</v>
      </c>
      <c r="H35" s="83">
        <f t="shared" si="5"/>
        <v>9413.5</v>
      </c>
      <c r="I35" s="83">
        <f t="shared" si="5"/>
        <v>28240.4</v>
      </c>
      <c r="J35" s="83">
        <f t="shared" si="5"/>
        <v>28240.4</v>
      </c>
      <c r="K35" s="83">
        <f t="shared" si="5"/>
        <v>0</v>
      </c>
      <c r="L35" s="83">
        <f t="shared" si="5"/>
        <v>0</v>
      </c>
      <c r="M35" s="83">
        <f t="shared" si="5"/>
        <v>0</v>
      </c>
      <c r="N35" s="107">
        <f>SUM(H35:M35)</f>
        <v>65894.3</v>
      </c>
      <c r="O35" s="21" t="s">
        <v>55</v>
      </c>
    </row>
    <row r="36" spans="1:14" s="21" customFormat="1" ht="12.75">
      <c r="A36" s="138" t="s">
        <v>100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40"/>
    </row>
    <row r="37" spans="1:14" s="21" customFormat="1" ht="13.5" thickBot="1">
      <c r="A37" s="53">
        <v>3</v>
      </c>
      <c r="B37" s="55" t="s">
        <v>92</v>
      </c>
      <c r="C37" s="55">
        <v>926</v>
      </c>
      <c r="D37" s="55" t="s">
        <v>3</v>
      </c>
      <c r="E37" s="55"/>
      <c r="F37" s="55">
        <v>612</v>
      </c>
      <c r="G37" s="55"/>
      <c r="H37" s="66">
        <v>3416.5</v>
      </c>
      <c r="I37" s="55"/>
      <c r="J37" s="55"/>
      <c r="K37" s="55"/>
      <c r="L37" s="55"/>
      <c r="M37" s="55"/>
      <c r="N37" s="55">
        <f>SUM(H37:M37)</f>
        <v>3416.5</v>
      </c>
    </row>
    <row r="38" spans="1:14" s="21" customFormat="1" ht="13.5" thickBot="1">
      <c r="A38" s="53"/>
      <c r="B38" s="17"/>
      <c r="C38" s="53"/>
      <c r="D38" s="53"/>
      <c r="E38" s="53"/>
      <c r="F38" s="53"/>
      <c r="G38" s="53"/>
      <c r="H38" s="83">
        <f>SUM(H37:H37)</f>
        <v>3416.5</v>
      </c>
      <c r="I38" s="53">
        <f>SUM(I37:I37)</f>
        <v>0</v>
      </c>
      <c r="J38" s="53">
        <f>SUM(J37:J37)</f>
        <v>0</v>
      </c>
      <c r="K38" s="53">
        <f>SUM(K37:K37)</f>
        <v>0</v>
      </c>
      <c r="L38" s="53">
        <f>SUM(L37:L37)</f>
        <v>0</v>
      </c>
      <c r="M38" s="53"/>
      <c r="N38" s="55">
        <f>SUM(H38:M38)</f>
        <v>3416.5</v>
      </c>
    </row>
    <row r="39" spans="1:14" s="21" customFormat="1" ht="12.75">
      <c r="A39" s="138" t="s">
        <v>100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40"/>
    </row>
    <row r="40" spans="1:14" s="21" customFormat="1" ht="81.75" customHeight="1">
      <c r="A40" s="53"/>
      <c r="B40" s="106" t="s">
        <v>104</v>
      </c>
      <c r="C40" s="53">
        <f>C41</f>
        <v>926</v>
      </c>
      <c r="D40" s="53" t="str">
        <f aca="true" t="shared" si="6" ref="D40:M40">D41</f>
        <v>.0702</v>
      </c>
      <c r="E40" s="53">
        <f t="shared" si="6"/>
        <v>0</v>
      </c>
      <c r="F40" s="53">
        <f t="shared" si="6"/>
        <v>612</v>
      </c>
      <c r="G40" s="53">
        <f t="shared" si="6"/>
        <v>0</v>
      </c>
      <c r="H40" s="53">
        <f t="shared" si="6"/>
        <v>172</v>
      </c>
      <c r="I40" s="53">
        <f>I41</f>
        <v>0</v>
      </c>
      <c r="J40" s="53">
        <f t="shared" si="6"/>
        <v>0</v>
      </c>
      <c r="K40" s="53">
        <f t="shared" si="6"/>
        <v>0</v>
      </c>
      <c r="L40" s="53">
        <f t="shared" si="6"/>
        <v>0</v>
      </c>
      <c r="M40" s="53">
        <f t="shared" si="6"/>
        <v>0</v>
      </c>
      <c r="N40" s="53">
        <f>SUM(H40:M40)</f>
        <v>172</v>
      </c>
    </row>
    <row r="41" spans="1:14" s="21" customFormat="1" ht="12.75">
      <c r="A41" s="53"/>
      <c r="B41" s="55" t="s">
        <v>92</v>
      </c>
      <c r="C41" s="55">
        <v>926</v>
      </c>
      <c r="D41" s="55" t="s">
        <v>3</v>
      </c>
      <c r="E41" s="55"/>
      <c r="F41" s="55">
        <v>612</v>
      </c>
      <c r="G41" s="53"/>
      <c r="H41" s="83">
        <v>172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53">
        <f>SUM(H41:M41)</f>
        <v>172</v>
      </c>
    </row>
    <row r="42" spans="1:14" s="21" customFormat="1" ht="12.75" customHeight="1" thickBot="1">
      <c r="A42" s="138" t="s">
        <v>97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</row>
    <row r="43" spans="1:14" ht="22.5" customHeight="1" hidden="1" thickBot="1">
      <c r="A43" s="58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</row>
    <row r="44" spans="1:14" ht="77.25" customHeight="1" thickBot="1">
      <c r="A44" s="1">
        <v>1</v>
      </c>
      <c r="B44" s="104" t="s">
        <v>98</v>
      </c>
      <c r="C44" s="4">
        <v>926</v>
      </c>
      <c r="D44" s="5" t="s">
        <v>3</v>
      </c>
      <c r="E44" s="4"/>
      <c r="F44" s="5">
        <v>612</v>
      </c>
      <c r="G44" s="5">
        <v>0</v>
      </c>
      <c r="H44" s="5">
        <f aca="true" t="shared" si="7" ref="H44:M44">H45+H46+H47</f>
        <v>16107.1</v>
      </c>
      <c r="I44" s="5">
        <f t="shared" si="7"/>
        <v>26385</v>
      </c>
      <c r="J44" s="5">
        <f t="shared" si="7"/>
        <v>0</v>
      </c>
      <c r="K44" s="5">
        <f t="shared" si="7"/>
        <v>0</v>
      </c>
      <c r="L44" s="5">
        <f t="shared" si="7"/>
        <v>0</v>
      </c>
      <c r="M44" s="5">
        <f t="shared" si="7"/>
        <v>0</v>
      </c>
      <c r="N44" s="5">
        <f>SUM(H44:M44)</f>
        <v>42492.1</v>
      </c>
    </row>
    <row r="45" spans="1:14" ht="13.5" thickBot="1">
      <c r="A45" s="1"/>
      <c r="B45" s="55" t="s">
        <v>83</v>
      </c>
      <c r="C45" s="55">
        <v>926</v>
      </c>
      <c r="D45" s="55" t="s">
        <v>3</v>
      </c>
      <c r="E45" s="55"/>
      <c r="F45" s="55">
        <v>612</v>
      </c>
      <c r="G45" s="5"/>
      <c r="H45" s="5">
        <v>14989.2</v>
      </c>
      <c r="I45" s="5">
        <v>24553.9</v>
      </c>
      <c r="J45" s="5"/>
      <c r="K45" s="5"/>
      <c r="L45" s="5"/>
      <c r="M45" s="5"/>
      <c r="N45" s="5">
        <f aca="true" t="shared" si="8" ref="N45:N52">SUM(H45:M45)</f>
        <v>39543.100000000006</v>
      </c>
    </row>
    <row r="46" spans="1:14" ht="13.5" thickBot="1">
      <c r="A46" s="1"/>
      <c r="B46" s="55" t="s">
        <v>84</v>
      </c>
      <c r="C46" s="55">
        <v>926</v>
      </c>
      <c r="D46" s="55" t="s">
        <v>3</v>
      </c>
      <c r="E46" s="55"/>
      <c r="F46" s="55">
        <v>612</v>
      </c>
      <c r="G46" s="5"/>
      <c r="H46" s="5">
        <v>956.8</v>
      </c>
      <c r="I46" s="5">
        <v>1567.3</v>
      </c>
      <c r="J46" s="5"/>
      <c r="K46" s="5"/>
      <c r="L46" s="5"/>
      <c r="M46" s="5"/>
      <c r="N46" s="5">
        <f t="shared" si="8"/>
        <v>2524.1</v>
      </c>
    </row>
    <row r="47" spans="1:14" ht="13.5" thickBot="1">
      <c r="A47" s="1"/>
      <c r="B47" s="55" t="s">
        <v>92</v>
      </c>
      <c r="C47" s="55">
        <v>926</v>
      </c>
      <c r="D47" s="55" t="s">
        <v>3</v>
      </c>
      <c r="E47" s="55"/>
      <c r="F47" s="55">
        <v>612</v>
      </c>
      <c r="G47" s="5"/>
      <c r="H47" s="5">
        <v>161.1</v>
      </c>
      <c r="I47" s="5">
        <v>263.8</v>
      </c>
      <c r="J47" s="5"/>
      <c r="K47" s="5"/>
      <c r="L47" s="5"/>
      <c r="M47" s="5"/>
      <c r="N47" s="5">
        <f t="shared" si="8"/>
        <v>424.9</v>
      </c>
    </row>
    <row r="48" spans="1:14" ht="90" thickBot="1">
      <c r="A48" s="1"/>
      <c r="B48" s="106" t="s">
        <v>99</v>
      </c>
      <c r="C48" s="55"/>
      <c r="D48" s="55"/>
      <c r="E48" s="55"/>
      <c r="F48" s="55"/>
      <c r="G48" s="105"/>
      <c r="H48" s="5">
        <f>H49+H50+H51</f>
        <v>2056.2999999999997</v>
      </c>
      <c r="I48" s="5">
        <v>263.8</v>
      </c>
      <c r="J48" s="5">
        <f>J49+J50+J51</f>
        <v>0</v>
      </c>
      <c r="K48" s="5">
        <f>K49+K50+K51</f>
        <v>0</v>
      </c>
      <c r="L48" s="5">
        <f>L49+L50+L51</f>
        <v>0</v>
      </c>
      <c r="M48" s="5">
        <f>M49+M50+M51</f>
        <v>0</v>
      </c>
      <c r="N48" s="5">
        <f t="shared" si="8"/>
        <v>2320.1</v>
      </c>
    </row>
    <row r="49" spans="1:14" ht="13.5" thickBot="1">
      <c r="A49" s="1"/>
      <c r="B49" s="55" t="s">
        <v>83</v>
      </c>
      <c r="C49" s="55">
        <v>926</v>
      </c>
      <c r="D49" s="55" t="s">
        <v>3</v>
      </c>
      <c r="E49" s="55"/>
      <c r="F49" s="55">
        <v>612</v>
      </c>
      <c r="G49" s="105"/>
      <c r="H49" s="5">
        <v>1913.6</v>
      </c>
      <c r="I49" s="5"/>
      <c r="J49" s="5"/>
      <c r="K49" s="5"/>
      <c r="L49" s="5"/>
      <c r="M49" s="5"/>
      <c r="N49" s="5">
        <f t="shared" si="8"/>
        <v>1913.6</v>
      </c>
    </row>
    <row r="50" spans="1:14" ht="13.5" thickBot="1">
      <c r="A50" s="1"/>
      <c r="B50" s="55" t="s">
        <v>84</v>
      </c>
      <c r="C50" s="55">
        <v>926</v>
      </c>
      <c r="D50" s="55" t="s">
        <v>3</v>
      </c>
      <c r="E50" s="55"/>
      <c r="F50" s="55">
        <v>612</v>
      </c>
      <c r="G50" s="105"/>
      <c r="H50" s="5">
        <v>122.1</v>
      </c>
      <c r="I50" s="5"/>
      <c r="J50" s="5"/>
      <c r="K50" s="5"/>
      <c r="L50" s="5"/>
      <c r="M50" s="5"/>
      <c r="N50" s="5">
        <f t="shared" si="8"/>
        <v>122.1</v>
      </c>
    </row>
    <row r="51" spans="1:14" ht="13.5" thickBot="1">
      <c r="A51" s="1"/>
      <c r="B51" s="55" t="s">
        <v>92</v>
      </c>
      <c r="C51" s="55">
        <v>926</v>
      </c>
      <c r="D51" s="55" t="s">
        <v>3</v>
      </c>
      <c r="E51" s="55"/>
      <c r="F51" s="55">
        <v>612</v>
      </c>
      <c r="G51" s="105"/>
      <c r="H51" s="5">
        <v>20.6</v>
      </c>
      <c r="I51" s="5"/>
      <c r="J51" s="5"/>
      <c r="K51" s="5"/>
      <c r="L51" s="5"/>
      <c r="M51" s="5"/>
      <c r="N51" s="5">
        <f t="shared" si="8"/>
        <v>20.6</v>
      </c>
    </row>
    <row r="52" spans="1:15" s="21" customFormat="1" ht="13.5" thickBot="1">
      <c r="A52" s="17"/>
      <c r="B52" s="77" t="s">
        <v>32</v>
      </c>
      <c r="C52" s="94"/>
      <c r="D52" s="77"/>
      <c r="E52" s="94"/>
      <c r="F52" s="77"/>
      <c r="G52" s="18">
        <f>SUM(G44:G44)</f>
        <v>0</v>
      </c>
      <c r="H52" s="18">
        <f aca="true" t="shared" si="9" ref="H52:M52">H44+H48</f>
        <v>18163.4</v>
      </c>
      <c r="I52" s="18">
        <f t="shared" si="9"/>
        <v>26648.8</v>
      </c>
      <c r="J52" s="18">
        <f t="shared" si="9"/>
        <v>0</v>
      </c>
      <c r="K52" s="18">
        <f t="shared" si="9"/>
        <v>0</v>
      </c>
      <c r="L52" s="18">
        <f t="shared" si="9"/>
        <v>0</v>
      </c>
      <c r="M52" s="18">
        <f t="shared" si="9"/>
        <v>0</v>
      </c>
      <c r="N52" s="5">
        <f t="shared" si="8"/>
        <v>44812.2</v>
      </c>
      <c r="O52" s="21" t="s">
        <v>55</v>
      </c>
    </row>
    <row r="53" spans="1:14" ht="18.75" customHeight="1">
      <c r="A53" s="1"/>
      <c r="B53" s="146" t="s">
        <v>101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</row>
    <row r="54" spans="1:14" ht="63.75" customHeight="1">
      <c r="A54" s="43">
        <v>1</v>
      </c>
      <c r="B54" s="101" t="s">
        <v>95</v>
      </c>
      <c r="C54" s="43">
        <v>926</v>
      </c>
      <c r="D54" s="102" t="s">
        <v>3</v>
      </c>
      <c r="E54" s="43"/>
      <c r="F54" s="43">
        <v>612</v>
      </c>
      <c r="G54" s="43"/>
      <c r="H54" s="43">
        <v>6204.6</v>
      </c>
      <c r="I54" s="43">
        <v>4955.2</v>
      </c>
      <c r="J54" s="43">
        <v>5125.8</v>
      </c>
      <c r="K54" s="43">
        <v>2625.4</v>
      </c>
      <c r="L54" s="43">
        <v>2625.4</v>
      </c>
      <c r="M54" s="43">
        <v>2625.4</v>
      </c>
      <c r="N54" s="43">
        <f>SUM(G54:M54)</f>
        <v>24161.800000000003</v>
      </c>
    </row>
    <row r="55" spans="1:14" ht="63.75" customHeight="1">
      <c r="A55" s="43">
        <v>2</v>
      </c>
      <c r="B55" s="101" t="s">
        <v>96</v>
      </c>
      <c r="C55" s="43">
        <v>926</v>
      </c>
      <c r="D55" s="103" t="s">
        <v>3</v>
      </c>
      <c r="E55" s="43"/>
      <c r="F55" s="43">
        <v>612</v>
      </c>
      <c r="G55" s="43"/>
      <c r="H55" s="43">
        <f>H56+H57+H58</f>
        <v>11734.199999999999</v>
      </c>
      <c r="I55" s="43">
        <f>I56+I57</f>
        <v>0</v>
      </c>
      <c r="J55" s="43">
        <f>J56+J57</f>
        <v>0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SUM(G55:M55)</f>
        <v>11734.199999999999</v>
      </c>
    </row>
    <row r="56" spans="1:14" ht="18.75" customHeight="1">
      <c r="A56" s="43"/>
      <c r="B56" s="55" t="s">
        <v>83</v>
      </c>
      <c r="C56" s="43">
        <v>926</v>
      </c>
      <c r="D56" s="103" t="s">
        <v>3</v>
      </c>
      <c r="E56" s="43"/>
      <c r="F56" s="43">
        <v>612</v>
      </c>
      <c r="G56" s="43"/>
      <c r="H56" s="43">
        <v>10919.9</v>
      </c>
      <c r="I56" s="43"/>
      <c r="J56" s="43"/>
      <c r="K56" s="43"/>
      <c r="L56" s="43"/>
      <c r="M56" s="43"/>
      <c r="N56" s="43">
        <f>SUM(G56:M56)</f>
        <v>10919.9</v>
      </c>
    </row>
    <row r="57" spans="1:14" ht="20.25" customHeight="1">
      <c r="A57" s="43"/>
      <c r="B57" s="55" t="s">
        <v>84</v>
      </c>
      <c r="C57" s="43">
        <v>926</v>
      </c>
      <c r="D57" s="103" t="s">
        <v>3</v>
      </c>
      <c r="E57" s="43"/>
      <c r="F57" s="43">
        <v>612</v>
      </c>
      <c r="G57" s="43"/>
      <c r="H57" s="43">
        <v>697</v>
      </c>
      <c r="I57" s="43"/>
      <c r="J57" s="43"/>
      <c r="K57" s="43"/>
      <c r="L57" s="43"/>
      <c r="M57" s="43"/>
      <c r="N57" s="43">
        <f>SUM(G57:M57)</f>
        <v>697</v>
      </c>
    </row>
    <row r="58" spans="1:14" ht="20.25" customHeight="1">
      <c r="A58" s="43"/>
      <c r="B58" s="55" t="s">
        <v>92</v>
      </c>
      <c r="C58" s="55">
        <v>926</v>
      </c>
      <c r="D58" s="55" t="s">
        <v>3</v>
      </c>
      <c r="E58" s="55"/>
      <c r="F58" s="55">
        <v>612</v>
      </c>
      <c r="G58" s="43"/>
      <c r="H58" s="43">
        <v>117.3</v>
      </c>
      <c r="I58" s="43"/>
      <c r="J58" s="43"/>
      <c r="K58" s="43"/>
      <c r="L58" s="43"/>
      <c r="M58" s="43"/>
      <c r="N58" s="43">
        <f>SUM(G58:M58)</f>
        <v>117.3</v>
      </c>
    </row>
    <row r="59" spans="1:14" s="21" customFormat="1" ht="12.75">
      <c r="A59" s="53"/>
      <c r="B59" s="53" t="s">
        <v>32</v>
      </c>
      <c r="C59" s="53"/>
      <c r="D59" s="53"/>
      <c r="E59" s="53"/>
      <c r="F59" s="53"/>
      <c r="G59" s="53">
        <f>SUM(G53:G54)</f>
        <v>0</v>
      </c>
      <c r="H59" s="83">
        <f>SUM(H54)+H55</f>
        <v>17938.8</v>
      </c>
      <c r="I59" s="83">
        <f aca="true" t="shared" si="10" ref="I59:N59">SUM(I54)+I55</f>
        <v>4955.2</v>
      </c>
      <c r="J59" s="83">
        <f t="shared" si="10"/>
        <v>5125.8</v>
      </c>
      <c r="K59" s="83">
        <f t="shared" si="10"/>
        <v>2625.4</v>
      </c>
      <c r="L59" s="83">
        <f t="shared" si="10"/>
        <v>2625.4</v>
      </c>
      <c r="M59" s="83">
        <f t="shared" si="10"/>
        <v>2625.4</v>
      </c>
      <c r="N59" s="83">
        <f t="shared" si="10"/>
        <v>35896</v>
      </c>
    </row>
    <row r="60" spans="1:14" ht="12.75">
      <c r="A60" s="43"/>
      <c r="B60" s="43" t="s">
        <v>33</v>
      </c>
      <c r="C60" s="43"/>
      <c r="D60" s="43"/>
      <c r="E60" s="43"/>
      <c r="F60" s="43"/>
      <c r="G60" s="42">
        <f>G21+G30+G35+G52+G59</f>
        <v>0</v>
      </c>
      <c r="H60" s="42">
        <f>H21+H30+H35+H52+H59+H38+H41</f>
        <v>421953.7</v>
      </c>
      <c r="I60" s="42">
        <f aca="true" t="shared" si="11" ref="I60:N60">I21+I30+I35+I52+I59+I38+I41</f>
        <v>359317</v>
      </c>
      <c r="J60" s="42">
        <f t="shared" si="11"/>
        <v>336133.5</v>
      </c>
      <c r="K60" s="42">
        <f t="shared" si="11"/>
        <v>284746.6</v>
      </c>
      <c r="L60" s="42">
        <f t="shared" si="11"/>
        <v>284746.6</v>
      </c>
      <c r="M60" s="42">
        <f t="shared" si="11"/>
        <v>284746.6</v>
      </c>
      <c r="N60" s="42">
        <f t="shared" si="11"/>
        <v>1971644</v>
      </c>
    </row>
    <row r="62" spans="7:14" ht="12.75">
      <c r="G62" s="43"/>
      <c r="H62" s="43">
        <v>2020</v>
      </c>
      <c r="I62" s="43">
        <v>2021</v>
      </c>
      <c r="J62" s="43">
        <v>2022</v>
      </c>
      <c r="K62" s="43">
        <v>2023</v>
      </c>
      <c r="L62" s="43">
        <v>2024</v>
      </c>
      <c r="M62" s="43">
        <v>2025</v>
      </c>
      <c r="N62" s="43" t="s">
        <v>62</v>
      </c>
    </row>
    <row r="63" spans="6:16" ht="12.75">
      <c r="F63" t="s">
        <v>53</v>
      </c>
      <c r="G63" s="42">
        <f>G21+G35+G52</f>
        <v>0</v>
      </c>
      <c r="H63" s="42">
        <f aca="true" t="shared" si="12" ref="H63:N63">H21+H37+H58+H47+H51+H41</f>
        <v>102990.40000000001</v>
      </c>
      <c r="I63" s="42">
        <f t="shared" si="12"/>
        <v>97770</v>
      </c>
      <c r="J63" s="42">
        <f t="shared" si="12"/>
        <v>93850</v>
      </c>
      <c r="K63" s="42">
        <f t="shared" si="12"/>
        <v>113283.6</v>
      </c>
      <c r="L63" s="42">
        <f t="shared" si="12"/>
        <v>113283.6</v>
      </c>
      <c r="M63" s="42">
        <f t="shared" si="12"/>
        <v>113283.6</v>
      </c>
      <c r="N63" s="42">
        <f t="shared" si="12"/>
        <v>634461.2</v>
      </c>
      <c r="O63" s="32">
        <f>SUM(G63:M63)</f>
        <v>634461.2</v>
      </c>
      <c r="P63" s="33"/>
    </row>
    <row r="64" spans="6:16" ht="12.75">
      <c r="F64" t="s">
        <v>75</v>
      </c>
      <c r="G64" s="42">
        <f>G30+G59+G38</f>
        <v>0</v>
      </c>
      <c r="H64" s="42">
        <f>H30+H35+H54+H56+H57+H45+H46+H49+H50</f>
        <v>318963.29999999993</v>
      </c>
      <c r="I64" s="42">
        <f aca="true" t="shared" si="13" ref="I64:N64">I30+I35+I54+I56+I57+I45+I46+I49+I50</f>
        <v>261283.19999999998</v>
      </c>
      <c r="J64" s="42">
        <f t="shared" si="13"/>
        <v>242283.49999999997</v>
      </c>
      <c r="K64" s="42">
        <f t="shared" si="13"/>
        <v>171462.99999999997</v>
      </c>
      <c r="L64" s="42">
        <f t="shared" si="13"/>
        <v>171462.99999999997</v>
      </c>
      <c r="M64" s="42">
        <f t="shared" si="13"/>
        <v>171462.99999999997</v>
      </c>
      <c r="N64" s="42">
        <f t="shared" si="13"/>
        <v>1336919.0000000005</v>
      </c>
      <c r="O64" s="32">
        <f>SUM(G64:M64)</f>
        <v>1336918.9999999998</v>
      </c>
      <c r="P64" s="33"/>
    </row>
    <row r="65" spans="7:16" ht="12.75">
      <c r="G65" s="42">
        <f aca="true" t="shared" si="14" ref="G65:N65">SUM(G63:G64)</f>
        <v>0</v>
      </c>
      <c r="H65" s="42">
        <f t="shared" si="14"/>
        <v>421953.69999999995</v>
      </c>
      <c r="I65" s="42">
        <f t="shared" si="14"/>
        <v>359053.19999999995</v>
      </c>
      <c r="J65" s="42">
        <f t="shared" si="14"/>
        <v>336133.5</v>
      </c>
      <c r="K65" s="42">
        <f t="shared" si="14"/>
        <v>284746.6</v>
      </c>
      <c r="L65" s="42">
        <f t="shared" si="14"/>
        <v>284746.6</v>
      </c>
      <c r="M65" s="42">
        <f t="shared" si="14"/>
        <v>284746.6</v>
      </c>
      <c r="N65" s="42">
        <f t="shared" si="14"/>
        <v>1971380.2000000004</v>
      </c>
      <c r="O65" s="32">
        <f>SUM(G65:M65)</f>
        <v>1971380.2000000002</v>
      </c>
      <c r="P65" s="33"/>
    </row>
    <row r="66" spans="5:16" ht="12.75">
      <c r="E66" s="137"/>
      <c r="F66" s="137"/>
      <c r="G66" s="43"/>
      <c r="H66" s="118"/>
      <c r="I66" s="118"/>
      <c r="J66" s="118"/>
      <c r="K66" s="118"/>
      <c r="L66" s="118"/>
      <c r="M66" s="118"/>
      <c r="N66" s="118">
        <f>SUM(G66:K66)</f>
        <v>0</v>
      </c>
      <c r="O66" s="32">
        <f>SUM(G66:M66)</f>
        <v>0</v>
      </c>
      <c r="P66" s="33"/>
    </row>
    <row r="67" spans="5:16" ht="12.75">
      <c r="E67" s="137"/>
      <c r="F67" s="137"/>
      <c r="G67" s="32">
        <f aca="true" t="shared" si="15" ref="G67:N67">G65+G66</f>
        <v>0</v>
      </c>
      <c r="H67" s="117">
        <f t="shared" si="15"/>
        <v>421953.69999999995</v>
      </c>
      <c r="I67" s="117">
        <f t="shared" si="15"/>
        <v>359053.19999999995</v>
      </c>
      <c r="J67" s="117">
        <f t="shared" si="15"/>
        <v>336133.5</v>
      </c>
      <c r="K67" s="117">
        <f t="shared" si="15"/>
        <v>284746.6</v>
      </c>
      <c r="L67" s="117">
        <f t="shared" si="15"/>
        <v>284746.6</v>
      </c>
      <c r="M67" s="117">
        <f t="shared" si="15"/>
        <v>284746.6</v>
      </c>
      <c r="N67" s="117">
        <f t="shared" si="15"/>
        <v>1971380.2000000004</v>
      </c>
      <c r="O67" s="32">
        <f>SUM(G67:M67)</f>
        <v>1971380.2000000002</v>
      </c>
      <c r="P67" s="33"/>
    </row>
  </sheetData>
  <sheetProtection/>
  <mergeCells count="12">
    <mergeCell ref="A42:N42"/>
    <mergeCell ref="A39:N39"/>
    <mergeCell ref="H1:N1"/>
    <mergeCell ref="B3:N3"/>
    <mergeCell ref="B7:N7"/>
    <mergeCell ref="B22:N22"/>
    <mergeCell ref="E67:F67"/>
    <mergeCell ref="E66:F66"/>
    <mergeCell ref="A36:N36"/>
    <mergeCell ref="B31:N31"/>
    <mergeCell ref="B43:N43"/>
    <mergeCell ref="B53:N53"/>
  </mergeCells>
  <printOptions/>
  <pageMargins left="0.7480314960629921" right="0.7480314960629921" top="0.5118110236220472" bottom="0.18" header="0.5118110236220472" footer="0.35433070866141736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6"/>
  <sheetViews>
    <sheetView zoomScalePageLayoutView="0" workbookViewId="0" topLeftCell="A1">
      <pane xSplit="8" ySplit="6" topLeftCell="I34" activePane="bottomRight" state="frozen"/>
      <selection pane="topLeft" activeCell="A1" sqref="A1"/>
      <selection pane="topRight" activeCell="I1" sqref="I1"/>
      <selection pane="bottomLeft" activeCell="A7" sqref="A7"/>
      <selection pane="bottomRight" activeCell="O36" sqref="O36"/>
    </sheetView>
  </sheetViews>
  <sheetFormatPr defaultColWidth="9.140625" defaultRowHeight="12.75"/>
  <cols>
    <col min="1" max="1" width="4.28125" style="0" customWidth="1"/>
    <col min="2" max="2" width="28.7109375" style="0" customWidth="1"/>
    <col min="5" max="5" width="14.421875" style="0" customWidth="1"/>
    <col min="7" max="7" width="6.8515625" style="0" customWidth="1"/>
    <col min="8" max="8" width="9.140625" style="0" hidden="1" customWidth="1"/>
    <col min="10" max="10" width="13.7109375" style="0" customWidth="1"/>
    <col min="15" max="15" width="15.28125" style="0" customWidth="1"/>
  </cols>
  <sheetData>
    <row r="1" spans="7:15" ht="12.75">
      <c r="G1" s="121"/>
      <c r="H1" s="121"/>
      <c r="I1" s="121"/>
      <c r="J1" s="121"/>
      <c r="K1" s="121"/>
      <c r="L1" s="137" t="s">
        <v>54</v>
      </c>
      <c r="M1" s="137"/>
      <c r="N1" s="137"/>
      <c r="O1" s="137"/>
    </row>
    <row r="3" spans="1:15" ht="13.5" customHeight="1" thickBot="1">
      <c r="A3" s="122" t="s">
        <v>85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ht="13.5" hidden="1" thickBot="1"/>
    <row r="5" spans="1:15" ht="13.5" customHeight="1" thickBot="1">
      <c r="A5" s="3"/>
      <c r="B5" s="12"/>
      <c r="C5" s="13" t="s">
        <v>30</v>
      </c>
      <c r="D5" s="14" t="s">
        <v>29</v>
      </c>
      <c r="E5" s="15" t="s">
        <v>0</v>
      </c>
      <c r="F5" s="14" t="s">
        <v>31</v>
      </c>
      <c r="G5" s="15" t="s">
        <v>78</v>
      </c>
      <c r="H5" s="5">
        <v>2017</v>
      </c>
      <c r="I5" s="45">
        <v>2020</v>
      </c>
      <c r="J5" s="74">
        <v>2021</v>
      </c>
      <c r="K5" s="5">
        <v>2022</v>
      </c>
      <c r="L5" s="5">
        <v>2023</v>
      </c>
      <c r="M5" s="5">
        <v>2024</v>
      </c>
      <c r="N5" s="5">
        <v>2025</v>
      </c>
      <c r="O5" s="5" t="s">
        <v>1</v>
      </c>
    </row>
    <row r="6" spans="1:15" ht="24" customHeight="1" thickBot="1">
      <c r="A6" s="3"/>
      <c r="B6" s="150" t="s">
        <v>34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1:15" ht="12.75">
      <c r="A7" s="1">
        <v>1</v>
      </c>
      <c r="B7" s="6" t="s">
        <v>5</v>
      </c>
      <c r="C7" s="2">
        <v>926</v>
      </c>
      <c r="D7" s="6" t="s">
        <v>2</v>
      </c>
      <c r="E7" s="2"/>
      <c r="F7" s="6">
        <v>611</v>
      </c>
      <c r="G7" s="2" t="s">
        <v>6</v>
      </c>
      <c r="H7" s="22"/>
      <c r="I7" s="22">
        <v>24389</v>
      </c>
      <c r="J7" s="22">
        <v>25161</v>
      </c>
      <c r="K7" s="22">
        <v>22600</v>
      </c>
      <c r="L7" s="22">
        <v>27604.3</v>
      </c>
      <c r="M7" s="22">
        <v>27604.3</v>
      </c>
      <c r="N7" s="22">
        <v>27604.3</v>
      </c>
      <c r="O7" s="22">
        <f>SUM(H7:N7)</f>
        <v>154962.9</v>
      </c>
    </row>
    <row r="8" spans="1:15" ht="12.75">
      <c r="A8" s="1">
        <v>2</v>
      </c>
      <c r="B8" s="6" t="s">
        <v>7</v>
      </c>
      <c r="C8" s="2">
        <v>926</v>
      </c>
      <c r="D8" s="6" t="s">
        <v>2</v>
      </c>
      <c r="E8" s="2"/>
      <c r="F8" s="6">
        <v>611</v>
      </c>
      <c r="G8" s="2" t="s">
        <v>8</v>
      </c>
      <c r="H8" s="22"/>
      <c r="I8" s="22">
        <v>7810</v>
      </c>
      <c r="J8" s="22">
        <v>7599</v>
      </c>
      <c r="K8" s="22">
        <v>6825</v>
      </c>
      <c r="L8" s="22">
        <v>6451.4</v>
      </c>
      <c r="M8" s="22">
        <v>6451.4</v>
      </c>
      <c r="N8" s="22">
        <v>6451.4</v>
      </c>
      <c r="O8" s="22">
        <f aca="true" t="shared" si="0" ref="O8:O16">SUM(H8:N8)</f>
        <v>41588.200000000004</v>
      </c>
    </row>
    <row r="9" spans="1:15" ht="12.75">
      <c r="A9" s="1">
        <v>3</v>
      </c>
      <c r="B9" s="6" t="s">
        <v>9</v>
      </c>
      <c r="C9" s="2">
        <v>926</v>
      </c>
      <c r="D9" s="6" t="s">
        <v>2</v>
      </c>
      <c r="E9" s="2"/>
      <c r="F9" s="6">
        <v>611</v>
      </c>
      <c r="G9" s="9" t="s">
        <v>10</v>
      </c>
      <c r="H9" s="22"/>
      <c r="I9" s="22">
        <v>330</v>
      </c>
      <c r="J9" s="22">
        <v>325</v>
      </c>
      <c r="K9" s="22">
        <v>350</v>
      </c>
      <c r="L9" s="22">
        <v>229.1</v>
      </c>
      <c r="M9" s="22">
        <v>229.1</v>
      </c>
      <c r="N9" s="22">
        <v>229.1</v>
      </c>
      <c r="O9" s="22">
        <f t="shared" si="0"/>
        <v>1692.2999999999997</v>
      </c>
    </row>
    <row r="10" spans="1:15" ht="12.75">
      <c r="A10" s="1">
        <v>4</v>
      </c>
      <c r="B10" s="6" t="s">
        <v>11</v>
      </c>
      <c r="C10" s="2">
        <v>926</v>
      </c>
      <c r="D10" s="6" t="s">
        <v>2</v>
      </c>
      <c r="E10" s="2"/>
      <c r="F10" s="6">
        <v>611</v>
      </c>
      <c r="G10" s="9" t="s">
        <v>12</v>
      </c>
      <c r="H10" s="22"/>
      <c r="I10" s="22">
        <v>61</v>
      </c>
      <c r="J10" s="22">
        <v>70</v>
      </c>
      <c r="K10" s="22">
        <v>80</v>
      </c>
      <c r="L10" s="22">
        <v>78.7</v>
      </c>
      <c r="M10" s="22">
        <v>78.7</v>
      </c>
      <c r="N10" s="22">
        <v>78.7</v>
      </c>
      <c r="O10" s="22">
        <f t="shared" si="0"/>
        <v>447.09999999999997</v>
      </c>
    </row>
    <row r="11" spans="1:15" ht="12.75">
      <c r="A11" s="1">
        <v>5</v>
      </c>
      <c r="B11" s="6" t="s">
        <v>13</v>
      </c>
      <c r="C11" s="2">
        <v>926</v>
      </c>
      <c r="D11" s="6" t="s">
        <v>2</v>
      </c>
      <c r="E11" s="2"/>
      <c r="F11" s="6">
        <v>611</v>
      </c>
      <c r="G11" s="9" t="s">
        <v>14</v>
      </c>
      <c r="H11" s="22"/>
      <c r="I11" s="22">
        <v>16026</v>
      </c>
      <c r="J11" s="22">
        <v>13800</v>
      </c>
      <c r="K11" s="22">
        <v>14100</v>
      </c>
      <c r="L11" s="22">
        <v>12468.1</v>
      </c>
      <c r="M11" s="22">
        <v>12468.1</v>
      </c>
      <c r="N11" s="22">
        <v>12468.1</v>
      </c>
      <c r="O11" s="22">
        <f t="shared" si="0"/>
        <v>81330.3</v>
      </c>
    </row>
    <row r="12" spans="1:15" ht="12.75">
      <c r="A12" s="1">
        <v>6</v>
      </c>
      <c r="B12" s="6" t="s">
        <v>15</v>
      </c>
      <c r="C12" s="2">
        <v>926</v>
      </c>
      <c r="D12" s="6" t="s">
        <v>2</v>
      </c>
      <c r="E12" s="2"/>
      <c r="F12" s="6">
        <v>611</v>
      </c>
      <c r="G12" s="9" t="s">
        <v>16</v>
      </c>
      <c r="H12" s="22"/>
      <c r="I12" s="22">
        <v>980</v>
      </c>
      <c r="J12" s="22">
        <v>950</v>
      </c>
      <c r="K12" s="22">
        <v>970</v>
      </c>
      <c r="L12" s="22">
        <v>810.7</v>
      </c>
      <c r="M12" s="22">
        <v>810.7</v>
      </c>
      <c r="N12" s="22">
        <v>810.7</v>
      </c>
      <c r="O12" s="22">
        <f t="shared" si="0"/>
        <v>5332.099999999999</v>
      </c>
    </row>
    <row r="13" spans="1:15" ht="12.75">
      <c r="A13" s="1">
        <v>7</v>
      </c>
      <c r="B13" s="6" t="s">
        <v>17</v>
      </c>
      <c r="C13" s="2">
        <v>926</v>
      </c>
      <c r="D13" s="6" t="s">
        <v>2</v>
      </c>
      <c r="E13" s="2"/>
      <c r="F13" s="6">
        <v>611</v>
      </c>
      <c r="G13" s="9" t="s">
        <v>18</v>
      </c>
      <c r="H13" s="22"/>
      <c r="I13" s="22">
        <v>1700</v>
      </c>
      <c r="J13" s="22">
        <v>1250</v>
      </c>
      <c r="K13" s="22">
        <v>1320</v>
      </c>
      <c r="L13" s="22">
        <v>824.7</v>
      </c>
      <c r="M13" s="22">
        <v>824.7</v>
      </c>
      <c r="N13" s="22">
        <v>824.7</v>
      </c>
      <c r="O13" s="22">
        <f t="shared" si="0"/>
        <v>6744.099999999999</v>
      </c>
    </row>
    <row r="14" spans="1:15" ht="12.75">
      <c r="A14" s="1">
        <v>8</v>
      </c>
      <c r="B14" s="6" t="s">
        <v>19</v>
      </c>
      <c r="C14" s="2">
        <v>926</v>
      </c>
      <c r="D14" s="6" t="s">
        <v>2</v>
      </c>
      <c r="E14" s="2"/>
      <c r="F14" s="6">
        <v>611</v>
      </c>
      <c r="G14" s="9" t="s">
        <v>20</v>
      </c>
      <c r="H14" s="22"/>
      <c r="I14" s="22">
        <v>4650</v>
      </c>
      <c r="J14" s="22">
        <v>5000</v>
      </c>
      <c r="K14" s="22">
        <v>5600</v>
      </c>
      <c r="L14" s="22">
        <v>3116.8</v>
      </c>
      <c r="M14" s="22">
        <v>3116.8</v>
      </c>
      <c r="N14" s="22">
        <v>3116.8</v>
      </c>
      <c r="O14" s="22">
        <f t="shared" si="0"/>
        <v>24600.399999999998</v>
      </c>
    </row>
    <row r="15" spans="1:15" ht="12.75">
      <c r="A15" s="1">
        <v>9</v>
      </c>
      <c r="B15" s="6" t="s">
        <v>21</v>
      </c>
      <c r="C15" s="2">
        <v>926</v>
      </c>
      <c r="D15" s="6" t="s">
        <v>2</v>
      </c>
      <c r="E15" s="2"/>
      <c r="F15" s="6">
        <v>611</v>
      </c>
      <c r="G15" s="9" t="s">
        <v>22</v>
      </c>
      <c r="H15" s="22"/>
      <c r="I15" s="22">
        <v>997.1</v>
      </c>
      <c r="J15" s="22">
        <v>800</v>
      </c>
      <c r="K15" s="22">
        <v>900</v>
      </c>
      <c r="L15" s="22">
        <v>306.4</v>
      </c>
      <c r="M15" s="22">
        <v>306.4</v>
      </c>
      <c r="N15" s="22">
        <v>306.4</v>
      </c>
      <c r="O15" s="22">
        <f t="shared" si="0"/>
        <v>3616.3</v>
      </c>
    </row>
    <row r="16" spans="1:15" ht="13.5" thickBot="1">
      <c r="A16" s="1">
        <v>10</v>
      </c>
      <c r="B16" s="6" t="s">
        <v>90</v>
      </c>
      <c r="C16" s="2">
        <v>926</v>
      </c>
      <c r="D16" s="6" t="s">
        <v>2</v>
      </c>
      <c r="E16" s="2"/>
      <c r="F16" s="6">
        <v>611</v>
      </c>
      <c r="G16" s="9" t="s">
        <v>89</v>
      </c>
      <c r="H16" s="22"/>
      <c r="I16" s="22">
        <v>50</v>
      </c>
      <c r="J16" s="22">
        <v>45</v>
      </c>
      <c r="K16" s="22">
        <v>55</v>
      </c>
      <c r="L16" s="22"/>
      <c r="M16" s="22"/>
      <c r="N16" s="22"/>
      <c r="O16" s="22">
        <f t="shared" si="0"/>
        <v>150</v>
      </c>
    </row>
    <row r="17" spans="1:15" ht="13.5" thickBot="1">
      <c r="A17" s="17"/>
      <c r="B17" s="18" t="s">
        <v>32</v>
      </c>
      <c r="C17" s="19"/>
      <c r="D17" s="18"/>
      <c r="E17" s="19">
        <v>66802</v>
      </c>
      <c r="F17" s="18"/>
      <c r="G17" s="20"/>
      <c r="H17" s="23">
        <f aca="true" t="shared" si="1" ref="H17:O17">SUM(H7:H16)</f>
        <v>0</v>
      </c>
      <c r="I17" s="23">
        <f t="shared" si="1"/>
        <v>56993.1</v>
      </c>
      <c r="J17" s="99">
        <f t="shared" si="1"/>
        <v>55000</v>
      </c>
      <c r="K17" s="23">
        <f t="shared" si="1"/>
        <v>52800</v>
      </c>
      <c r="L17" s="23">
        <f t="shared" si="1"/>
        <v>51890.19999999999</v>
      </c>
      <c r="M17" s="23">
        <f t="shared" si="1"/>
        <v>51890.19999999999</v>
      </c>
      <c r="N17" s="23">
        <f t="shared" si="1"/>
        <v>51890.19999999999</v>
      </c>
      <c r="O17" s="23">
        <f t="shared" si="1"/>
        <v>320463.69999999995</v>
      </c>
    </row>
    <row r="18" spans="1:15" ht="21.75" customHeight="1" thickBot="1">
      <c r="A18" s="5"/>
      <c r="B18" s="153" t="s">
        <v>73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2"/>
    </row>
    <row r="19" spans="1:15" ht="13.5" thickBot="1">
      <c r="A19" s="6">
        <v>1</v>
      </c>
      <c r="B19" s="6" t="s">
        <v>5</v>
      </c>
      <c r="C19" s="2">
        <v>926</v>
      </c>
      <c r="D19" s="6" t="s">
        <v>2</v>
      </c>
      <c r="E19" s="2"/>
      <c r="F19" s="6">
        <v>611</v>
      </c>
      <c r="G19" s="2" t="s">
        <v>6</v>
      </c>
      <c r="H19" s="35"/>
      <c r="I19" s="35">
        <v>108295</v>
      </c>
      <c r="J19" s="35">
        <v>81887.5</v>
      </c>
      <c r="K19" s="35">
        <v>84732</v>
      </c>
      <c r="L19" s="35">
        <v>50931.6</v>
      </c>
      <c r="M19" s="35">
        <v>50931.6</v>
      </c>
      <c r="N19" s="35">
        <v>50931.6</v>
      </c>
      <c r="O19" s="35">
        <f>SUM(H19:N19)</f>
        <v>427709.29999999993</v>
      </c>
    </row>
    <row r="20" spans="1:15" ht="13.5" thickBot="1">
      <c r="A20" s="6">
        <v>2</v>
      </c>
      <c r="B20" s="6" t="s">
        <v>7</v>
      </c>
      <c r="C20" s="2">
        <v>926</v>
      </c>
      <c r="D20" s="6" t="s">
        <v>2</v>
      </c>
      <c r="E20" s="2"/>
      <c r="F20" s="6">
        <v>611</v>
      </c>
      <c r="G20" s="2" t="s">
        <v>8</v>
      </c>
      <c r="H20" s="22"/>
      <c r="I20" s="22">
        <v>30348.1</v>
      </c>
      <c r="J20" s="22">
        <v>24730</v>
      </c>
      <c r="K20" s="22">
        <v>25589.1</v>
      </c>
      <c r="L20" s="22">
        <v>15381.4</v>
      </c>
      <c r="M20" s="22">
        <v>15381.4</v>
      </c>
      <c r="N20" s="22">
        <v>15381.4</v>
      </c>
      <c r="O20" s="35">
        <f aca="true" t="shared" si="2" ref="O20:O25">SUM(H20:N20)</f>
        <v>126811.39999999998</v>
      </c>
    </row>
    <row r="21" spans="1:15" ht="13.5" thickBot="1">
      <c r="A21" s="6">
        <v>3</v>
      </c>
      <c r="B21" s="6" t="s">
        <v>24</v>
      </c>
      <c r="C21" s="9">
        <v>926</v>
      </c>
      <c r="D21" s="6" t="s">
        <v>2</v>
      </c>
      <c r="E21" s="2"/>
      <c r="F21" s="6">
        <v>611</v>
      </c>
      <c r="G21" s="9" t="s">
        <v>25</v>
      </c>
      <c r="H21" s="35"/>
      <c r="I21" s="35">
        <v>1938.4</v>
      </c>
      <c r="J21" s="40">
        <v>1000</v>
      </c>
      <c r="K21" s="40">
        <v>1000</v>
      </c>
      <c r="L21" s="40">
        <v>1301</v>
      </c>
      <c r="M21" s="40">
        <v>1301</v>
      </c>
      <c r="N21" s="40">
        <v>1301</v>
      </c>
      <c r="O21" s="35">
        <f t="shared" si="2"/>
        <v>7841.4</v>
      </c>
    </row>
    <row r="22" spans="1:15" ht="13.5" thickBot="1">
      <c r="A22" s="1"/>
      <c r="B22" s="6"/>
      <c r="C22" s="9">
        <v>926</v>
      </c>
      <c r="D22" s="6" t="s">
        <v>2</v>
      </c>
      <c r="E22" s="2"/>
      <c r="F22" s="6">
        <v>611</v>
      </c>
      <c r="G22" s="9" t="s">
        <v>14</v>
      </c>
      <c r="H22" s="22"/>
      <c r="I22" s="22"/>
      <c r="J22" s="40"/>
      <c r="K22" s="40"/>
      <c r="L22" s="40"/>
      <c r="M22" s="40"/>
      <c r="N22" s="40"/>
      <c r="O22" s="35">
        <f t="shared" si="2"/>
        <v>0</v>
      </c>
    </row>
    <row r="23" spans="1:15" ht="13.5" thickBot="1">
      <c r="A23" s="1"/>
      <c r="B23" s="6"/>
      <c r="C23" s="9">
        <v>926</v>
      </c>
      <c r="D23" s="6" t="s">
        <v>2</v>
      </c>
      <c r="E23" s="2"/>
      <c r="F23" s="6">
        <v>611</v>
      </c>
      <c r="G23" s="9" t="s">
        <v>16</v>
      </c>
      <c r="H23" s="22"/>
      <c r="I23" s="39"/>
      <c r="J23" s="22"/>
      <c r="K23" s="22"/>
      <c r="L23" s="40"/>
      <c r="M23" s="40"/>
      <c r="N23" s="40"/>
      <c r="O23" s="35">
        <f t="shared" si="2"/>
        <v>0</v>
      </c>
    </row>
    <row r="24" spans="1:15" ht="13.5" thickBot="1">
      <c r="A24" s="1"/>
      <c r="B24" s="6"/>
      <c r="C24" s="9">
        <v>926</v>
      </c>
      <c r="D24" s="6" t="s">
        <v>2</v>
      </c>
      <c r="E24" s="2"/>
      <c r="F24" s="6">
        <v>611</v>
      </c>
      <c r="G24" s="9" t="s">
        <v>18</v>
      </c>
      <c r="H24" s="22"/>
      <c r="I24" s="39"/>
      <c r="J24" s="22"/>
      <c r="K24" s="22"/>
      <c r="L24" s="40"/>
      <c r="M24" s="40"/>
      <c r="N24" s="40"/>
      <c r="O24" s="35">
        <f t="shared" si="2"/>
        <v>0</v>
      </c>
    </row>
    <row r="25" spans="1:15" ht="13.5" thickBot="1">
      <c r="A25" s="1"/>
      <c r="B25" s="6"/>
      <c r="C25" s="9">
        <v>926</v>
      </c>
      <c r="D25" s="6" t="s">
        <v>2</v>
      </c>
      <c r="E25" s="2"/>
      <c r="F25" s="6">
        <v>611</v>
      </c>
      <c r="G25" s="9" t="s">
        <v>20</v>
      </c>
      <c r="H25" s="41"/>
      <c r="I25" s="39"/>
      <c r="J25" s="22"/>
      <c r="K25" s="41"/>
      <c r="L25" s="40"/>
      <c r="M25" s="40"/>
      <c r="N25" s="40"/>
      <c r="O25" s="35">
        <f t="shared" si="2"/>
        <v>0</v>
      </c>
    </row>
    <row r="26" spans="1:15" ht="13.5" thickBot="1">
      <c r="A26" s="17"/>
      <c r="B26" s="18" t="s">
        <v>32</v>
      </c>
      <c r="C26" s="18"/>
      <c r="D26" s="19"/>
      <c r="E26" s="18"/>
      <c r="F26" s="19"/>
      <c r="G26" s="18"/>
      <c r="H26" s="34">
        <f aca="true" t="shared" si="3" ref="H26:N26">SUM(H19:H25)</f>
        <v>0</v>
      </c>
      <c r="I26" s="100">
        <f t="shared" si="3"/>
        <v>140581.5</v>
      </c>
      <c r="J26" s="100">
        <f>SUM(J19:J25)</f>
        <v>107617.5</v>
      </c>
      <c r="K26" s="34">
        <f t="shared" si="3"/>
        <v>111321.1</v>
      </c>
      <c r="L26" s="34">
        <f t="shared" si="3"/>
        <v>67614</v>
      </c>
      <c r="M26" s="34">
        <f t="shared" si="3"/>
        <v>67614</v>
      </c>
      <c r="N26" s="34">
        <f t="shared" si="3"/>
        <v>67614</v>
      </c>
      <c r="O26" s="34">
        <f>SUM(O19:O25)</f>
        <v>562362.1</v>
      </c>
    </row>
    <row r="27" spans="1:15" ht="30.75" customHeight="1" thickBot="1">
      <c r="A27" s="3"/>
      <c r="B27" s="124" t="s">
        <v>77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</row>
    <row r="28" spans="1:15" ht="13.5" thickBot="1">
      <c r="A28" s="1">
        <v>1</v>
      </c>
      <c r="B28" s="5" t="s">
        <v>79</v>
      </c>
      <c r="C28" s="4">
        <v>926</v>
      </c>
      <c r="D28" s="5" t="s">
        <v>2</v>
      </c>
      <c r="E28" s="4"/>
      <c r="F28" s="5"/>
      <c r="G28" s="16"/>
      <c r="H28" s="5">
        <v>0</v>
      </c>
      <c r="I28" s="5">
        <v>24255</v>
      </c>
      <c r="J28" s="5">
        <v>27541.5</v>
      </c>
      <c r="K28" s="5"/>
      <c r="L28" s="5"/>
      <c r="M28" s="5"/>
      <c r="N28" s="5"/>
      <c r="O28" s="5">
        <f>SUM(H28:K28)</f>
        <v>51796.5</v>
      </c>
    </row>
    <row r="29" spans="1:15" ht="13.5" thickBot="1">
      <c r="A29" s="1"/>
      <c r="B29" s="5" t="s">
        <v>80</v>
      </c>
      <c r="C29" s="4"/>
      <c r="D29" s="5"/>
      <c r="E29" s="4"/>
      <c r="F29" s="5"/>
      <c r="G29" s="16"/>
      <c r="H29" s="5"/>
      <c r="I29" s="5">
        <v>1595</v>
      </c>
      <c r="J29" s="5">
        <v>76774.7</v>
      </c>
      <c r="K29" s="5"/>
      <c r="L29" s="5"/>
      <c r="M29" s="5"/>
      <c r="N29" s="5"/>
      <c r="O29" s="5">
        <f>SUM(H29:K29)</f>
        <v>78369.7</v>
      </c>
    </row>
    <row r="30" spans="1:15" ht="13.5" thickBot="1">
      <c r="A30" s="1"/>
      <c r="B30" s="5" t="s">
        <v>81</v>
      </c>
      <c r="C30" s="4"/>
      <c r="D30" s="5"/>
      <c r="E30" s="4"/>
      <c r="F30" s="5"/>
      <c r="G30" s="16"/>
      <c r="H30" s="5"/>
      <c r="I30" s="5">
        <v>2574.8</v>
      </c>
      <c r="J30" s="5">
        <v>1053.6</v>
      </c>
      <c r="K30" s="5"/>
      <c r="L30" s="5"/>
      <c r="M30" s="5"/>
      <c r="N30" s="5"/>
      <c r="O30" s="5">
        <f>SUM(H30:K30)</f>
        <v>3628.4</v>
      </c>
    </row>
    <row r="31" spans="1:15" ht="13.5" thickBot="1">
      <c r="A31" s="1"/>
      <c r="B31" s="5"/>
      <c r="C31" s="4"/>
      <c r="D31" s="5"/>
      <c r="E31" s="4"/>
      <c r="F31" s="5"/>
      <c r="G31" s="16"/>
      <c r="H31" s="5"/>
      <c r="I31" s="45"/>
      <c r="J31" s="45"/>
      <c r="K31" s="5"/>
      <c r="L31" s="5"/>
      <c r="M31" s="5"/>
      <c r="N31" s="5"/>
      <c r="O31" s="5">
        <f>SUM(H31:K31)</f>
        <v>0</v>
      </c>
    </row>
    <row r="32" spans="1:15" ht="13.5" thickBot="1">
      <c r="A32" s="17"/>
      <c r="B32" s="18" t="s">
        <v>32</v>
      </c>
      <c r="C32" s="19"/>
      <c r="D32" s="18"/>
      <c r="E32" s="19"/>
      <c r="F32" s="18"/>
      <c r="G32" s="20"/>
      <c r="H32" s="18">
        <f>SUM(H28)</f>
        <v>0</v>
      </c>
      <c r="I32" s="96">
        <f>SUM(I28:I31)</f>
        <v>28424.8</v>
      </c>
      <c r="J32" s="96">
        <f>SUM(J28:J30)</f>
        <v>105369.8</v>
      </c>
      <c r="K32" s="18">
        <f>SUM(K28:K30)</f>
        <v>0</v>
      </c>
      <c r="L32" s="18">
        <f>SUM(L28:L30)</f>
        <v>0</v>
      </c>
      <c r="M32" s="18">
        <f>SUM(M28:M30)</f>
        <v>0</v>
      </c>
      <c r="N32" s="18"/>
      <c r="O32" s="18">
        <f>SUM(O28:O31)</f>
        <v>133794.6</v>
      </c>
    </row>
    <row r="33" spans="1:15" ht="13.5" thickBot="1">
      <c r="A33" s="138" t="s">
        <v>100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  <c r="O33" s="110"/>
    </row>
    <row r="34" spans="1:15" ht="76.5" customHeight="1" thickBot="1">
      <c r="A34" s="53"/>
      <c r="B34" s="106" t="s">
        <v>104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110"/>
    </row>
    <row r="35" spans="1:15" ht="13.5" thickBot="1">
      <c r="A35" s="111"/>
      <c r="B35" s="112" t="s">
        <v>92</v>
      </c>
      <c r="C35" s="112">
        <v>926</v>
      </c>
      <c r="D35" s="112" t="s">
        <v>3</v>
      </c>
      <c r="E35" s="112"/>
      <c r="F35" s="112">
        <v>612</v>
      </c>
      <c r="G35" s="111"/>
      <c r="H35" s="113">
        <v>172</v>
      </c>
      <c r="I35" s="114">
        <v>70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5">
        <f>I35+J35+L35+M35+N35</f>
        <v>70</v>
      </c>
    </row>
    <row r="36" spans="1:15" ht="12" customHeight="1" thickBot="1">
      <c r="A36" s="53"/>
      <c r="B36" s="18" t="s">
        <v>32</v>
      </c>
      <c r="C36" s="53"/>
      <c r="D36" s="53"/>
      <c r="E36" s="53"/>
      <c r="F36" s="53"/>
      <c r="G36" s="63"/>
      <c r="H36" s="53"/>
      <c r="I36" s="63">
        <f>I35</f>
        <v>70</v>
      </c>
      <c r="J36" s="63">
        <f aca="true" t="shared" si="4" ref="J36:O36">J35</f>
        <v>0</v>
      </c>
      <c r="K36" s="63">
        <f t="shared" si="4"/>
        <v>0</v>
      </c>
      <c r="L36" s="63">
        <f t="shared" si="4"/>
        <v>0</v>
      </c>
      <c r="M36" s="63">
        <f t="shared" si="4"/>
        <v>0</v>
      </c>
      <c r="N36" s="63">
        <f t="shared" si="4"/>
        <v>0</v>
      </c>
      <c r="O36" s="63">
        <f t="shared" si="4"/>
        <v>70</v>
      </c>
    </row>
    <row r="37" spans="1:15" ht="31.5" customHeight="1" hidden="1" thickBot="1">
      <c r="A37" s="58"/>
      <c r="B37" s="147" t="s">
        <v>35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9"/>
    </row>
    <row r="38" spans="1:15" ht="13.5" hidden="1" thickBot="1">
      <c r="A38" s="1">
        <v>1</v>
      </c>
      <c r="B38" s="6" t="s">
        <v>15</v>
      </c>
      <c r="C38" s="2">
        <v>926</v>
      </c>
      <c r="D38" s="6" t="s">
        <v>2</v>
      </c>
      <c r="E38" s="2"/>
      <c r="F38" s="6">
        <v>612</v>
      </c>
      <c r="G38" s="9"/>
      <c r="H38" s="6"/>
      <c r="I38" s="6"/>
      <c r="J38" s="6"/>
      <c r="K38" s="6"/>
      <c r="L38" s="6"/>
      <c r="M38" s="6"/>
      <c r="N38" s="6"/>
      <c r="O38" s="6">
        <f>SUM(H38:L38)</f>
        <v>0</v>
      </c>
    </row>
    <row r="39" spans="1:15" ht="13.5" hidden="1" thickBot="1">
      <c r="A39" s="17"/>
      <c r="B39" s="18" t="s">
        <v>32</v>
      </c>
      <c r="C39" s="19"/>
      <c r="D39" s="18"/>
      <c r="E39" s="19"/>
      <c r="F39" s="18"/>
      <c r="G39" s="20"/>
      <c r="H39" s="18">
        <f aca="true" t="shared" si="5" ref="H39:O39">SUM(H38:H38)</f>
        <v>0</v>
      </c>
      <c r="I39" s="18">
        <f t="shared" si="5"/>
        <v>0</v>
      </c>
      <c r="J39" s="18">
        <f t="shared" si="5"/>
        <v>0</v>
      </c>
      <c r="K39" s="18">
        <f t="shared" si="5"/>
        <v>0</v>
      </c>
      <c r="L39" s="18">
        <f t="shared" si="5"/>
        <v>0</v>
      </c>
      <c r="M39" s="18">
        <f t="shared" si="5"/>
        <v>0</v>
      </c>
      <c r="N39" s="18"/>
      <c r="O39" s="18">
        <f t="shared" si="5"/>
        <v>0</v>
      </c>
    </row>
    <row r="40" spans="1:15" ht="29.25" customHeight="1" thickBot="1">
      <c r="A40" s="1"/>
      <c r="B40" s="136" t="s">
        <v>36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5" ht="13.5" thickBot="1">
      <c r="A41" s="1">
        <v>1</v>
      </c>
      <c r="B41" s="6" t="s">
        <v>27</v>
      </c>
      <c r="C41" s="2">
        <v>926</v>
      </c>
      <c r="D41" s="11">
        <v>1004</v>
      </c>
      <c r="E41" s="2"/>
      <c r="F41" s="6">
        <v>313</v>
      </c>
      <c r="G41" s="10" t="s">
        <v>28</v>
      </c>
      <c r="H41" s="6"/>
      <c r="I41" s="6">
        <v>740</v>
      </c>
      <c r="J41" s="6">
        <v>932.3</v>
      </c>
      <c r="K41" s="6">
        <v>964.4</v>
      </c>
      <c r="L41" s="6">
        <v>962.9</v>
      </c>
      <c r="M41" s="6">
        <v>962.9</v>
      </c>
      <c r="N41" s="6">
        <v>962.9</v>
      </c>
      <c r="O41" s="6">
        <f>SUM(H41:N41)</f>
        <v>5525.4</v>
      </c>
    </row>
    <row r="42" spans="1:15" ht="13.5" thickBot="1">
      <c r="A42" s="17"/>
      <c r="B42" s="18" t="s">
        <v>32</v>
      </c>
      <c r="C42" s="19"/>
      <c r="D42" s="18"/>
      <c r="E42" s="19"/>
      <c r="F42" s="18"/>
      <c r="G42" s="20"/>
      <c r="H42" s="18">
        <f aca="true" t="shared" si="6" ref="H42:N42">H41</f>
        <v>0</v>
      </c>
      <c r="I42" s="96">
        <f>I41</f>
        <v>740</v>
      </c>
      <c r="J42" s="96">
        <f>J41</f>
        <v>932.3</v>
      </c>
      <c r="K42" s="18">
        <f>K41</f>
        <v>964.4</v>
      </c>
      <c r="L42" s="18">
        <f t="shared" si="6"/>
        <v>962.9</v>
      </c>
      <c r="M42" s="18">
        <f t="shared" si="6"/>
        <v>962.9</v>
      </c>
      <c r="N42" s="18">
        <f t="shared" si="6"/>
        <v>962.9</v>
      </c>
      <c r="O42" s="6">
        <f>SUM(H42:N42)</f>
        <v>5525.4</v>
      </c>
    </row>
    <row r="43" spans="1:15" ht="13.5" thickBot="1">
      <c r="A43" s="3"/>
      <c r="B43" s="5" t="s">
        <v>33</v>
      </c>
      <c r="C43" s="4"/>
      <c r="D43" s="5"/>
      <c r="E43" s="4"/>
      <c r="F43" s="5"/>
      <c r="G43" s="4"/>
      <c r="H43" s="23">
        <f>H17+H26+H32+H39+H42</f>
        <v>0</v>
      </c>
      <c r="I43" s="23">
        <f>I17+I26+I32+I39+I42+I36</f>
        <v>226809.4</v>
      </c>
      <c r="J43" s="23">
        <f aca="true" t="shared" si="7" ref="J43:O43">J17+J26+J32+J39+J42+J36</f>
        <v>268919.6</v>
      </c>
      <c r="K43" s="23">
        <f t="shared" si="7"/>
        <v>165085.5</v>
      </c>
      <c r="L43" s="23">
        <f t="shared" si="7"/>
        <v>120467.09999999998</v>
      </c>
      <c r="M43" s="23">
        <f t="shared" si="7"/>
        <v>120467.09999999998</v>
      </c>
      <c r="N43" s="23">
        <f t="shared" si="7"/>
        <v>120467.09999999998</v>
      </c>
      <c r="O43" s="23">
        <f t="shared" si="7"/>
        <v>1022215.7999999999</v>
      </c>
    </row>
    <row r="45" spans="8:15" ht="12.75">
      <c r="H45" s="43"/>
      <c r="I45" s="43">
        <v>2020</v>
      </c>
      <c r="J45" s="43">
        <v>2021</v>
      </c>
      <c r="K45" s="43">
        <v>2022</v>
      </c>
      <c r="L45" s="43">
        <v>2023</v>
      </c>
      <c r="M45" s="43">
        <v>2024</v>
      </c>
      <c r="N45" s="43">
        <v>2025</v>
      </c>
      <c r="O45" s="44" t="s">
        <v>61</v>
      </c>
    </row>
    <row r="46" spans="7:15" ht="12.75">
      <c r="G46" t="s">
        <v>53</v>
      </c>
      <c r="H46" s="42">
        <f>H17+H32+H39</f>
        <v>0</v>
      </c>
      <c r="I46" s="42">
        <f>I17+I39+I30+I31+I35</f>
        <v>59637.9</v>
      </c>
      <c r="J46" s="42">
        <f aca="true" t="shared" si="8" ref="J46:O46">J17+J39+J30+J31+J35</f>
        <v>56053.6</v>
      </c>
      <c r="K46" s="42">
        <f t="shared" si="8"/>
        <v>52800</v>
      </c>
      <c r="L46" s="42">
        <f t="shared" si="8"/>
        <v>51890.19999999999</v>
      </c>
      <c r="M46" s="42">
        <f t="shared" si="8"/>
        <v>51890.19999999999</v>
      </c>
      <c r="N46" s="42">
        <f t="shared" si="8"/>
        <v>51890.19999999999</v>
      </c>
      <c r="O46" s="42">
        <f t="shared" si="8"/>
        <v>324162.1</v>
      </c>
    </row>
    <row r="47" spans="7:15" ht="12.75">
      <c r="G47" t="s">
        <v>57</v>
      </c>
      <c r="H47" s="42">
        <f>H26+H42+H29</f>
        <v>0</v>
      </c>
      <c r="I47" s="42">
        <f>I26+I42+I29</f>
        <v>142916.5</v>
      </c>
      <c r="J47" s="42">
        <f aca="true" t="shared" si="9" ref="J47:O47">J26+J42+J29</f>
        <v>185324.5</v>
      </c>
      <c r="K47" s="42">
        <f t="shared" si="9"/>
        <v>112285.5</v>
      </c>
      <c r="L47" s="42">
        <f t="shared" si="9"/>
        <v>68576.9</v>
      </c>
      <c r="M47" s="42">
        <f t="shared" si="9"/>
        <v>68576.9</v>
      </c>
      <c r="N47" s="42">
        <f t="shared" si="9"/>
        <v>68576.9</v>
      </c>
      <c r="O47" s="42">
        <f t="shared" si="9"/>
        <v>646257.2</v>
      </c>
    </row>
    <row r="48" spans="7:16" ht="12.75">
      <c r="G48" t="s">
        <v>82</v>
      </c>
      <c r="H48" s="42">
        <f>H28</f>
        <v>0</v>
      </c>
      <c r="I48" s="42">
        <f>I28</f>
        <v>24255</v>
      </c>
      <c r="J48" s="42">
        <f aca="true" t="shared" si="10" ref="J48:O48">J28</f>
        <v>27541.5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42">
        <f t="shared" si="10"/>
        <v>0</v>
      </c>
      <c r="O48" s="42">
        <f t="shared" si="10"/>
        <v>51796.5</v>
      </c>
      <c r="P48" s="42"/>
    </row>
    <row r="49" spans="8:15" ht="12.75">
      <c r="H49" s="42">
        <f aca="true" t="shared" si="11" ref="H49:O49">SUM(H46:H48)</f>
        <v>0</v>
      </c>
      <c r="I49" s="42">
        <f t="shared" si="11"/>
        <v>226809.4</v>
      </c>
      <c r="J49" s="42">
        <f t="shared" si="11"/>
        <v>268919.6</v>
      </c>
      <c r="K49" s="42">
        <f t="shared" si="11"/>
        <v>165085.5</v>
      </c>
      <c r="L49" s="42">
        <f t="shared" si="11"/>
        <v>120467.09999999998</v>
      </c>
      <c r="M49" s="42">
        <f t="shared" si="11"/>
        <v>120467.09999999998</v>
      </c>
      <c r="N49" s="42">
        <f t="shared" si="11"/>
        <v>120467.09999999998</v>
      </c>
      <c r="O49" s="42">
        <f t="shared" si="11"/>
        <v>1022215.7999999999</v>
      </c>
    </row>
    <row r="50" spans="7:15" ht="12.75">
      <c r="G50" s="57"/>
      <c r="H50" s="43"/>
      <c r="I50" s="43"/>
      <c r="J50" s="43"/>
      <c r="K50" s="43"/>
      <c r="L50" s="43"/>
      <c r="M50" s="43"/>
      <c r="N50" s="43"/>
      <c r="O50" s="42">
        <f>SUM(H50:M50)</f>
        <v>0</v>
      </c>
    </row>
    <row r="51" spans="8:15" ht="12.75">
      <c r="H51" s="54">
        <f aca="true" t="shared" si="12" ref="H51:O51">H49+H50</f>
        <v>0</v>
      </c>
      <c r="I51" s="115">
        <f t="shared" si="12"/>
        <v>226809.4</v>
      </c>
      <c r="J51" s="115">
        <f t="shared" si="12"/>
        <v>268919.6</v>
      </c>
      <c r="K51" s="115">
        <f t="shared" si="12"/>
        <v>165085.5</v>
      </c>
      <c r="L51" s="115">
        <f t="shared" si="12"/>
        <v>120467.09999999998</v>
      </c>
      <c r="M51" s="115">
        <f t="shared" si="12"/>
        <v>120467.09999999998</v>
      </c>
      <c r="N51" s="115">
        <f t="shared" si="12"/>
        <v>120467.09999999998</v>
      </c>
      <c r="O51" s="115">
        <f t="shared" si="12"/>
        <v>1022215.7999999999</v>
      </c>
    </row>
    <row r="56" spans="9:15" ht="12.75">
      <c r="I56" s="32">
        <f>I17+I26+I32+I36+I42</f>
        <v>226809.4</v>
      </c>
      <c r="J56" s="32">
        <f aca="true" t="shared" si="13" ref="J56:O56">J17+J26+J32+J36+J42</f>
        <v>268919.6</v>
      </c>
      <c r="K56" s="32">
        <f t="shared" si="13"/>
        <v>165085.5</v>
      </c>
      <c r="L56" s="32">
        <f t="shared" si="13"/>
        <v>120467.09999999998</v>
      </c>
      <c r="M56" s="32">
        <f t="shared" si="13"/>
        <v>120467.09999999998</v>
      </c>
      <c r="N56" s="32">
        <f t="shared" si="13"/>
        <v>120467.09999999998</v>
      </c>
      <c r="O56" s="32">
        <f t="shared" si="13"/>
        <v>1022215.7999999999</v>
      </c>
    </row>
  </sheetData>
  <sheetProtection/>
  <mergeCells count="9">
    <mergeCell ref="B37:O37"/>
    <mergeCell ref="B40:O40"/>
    <mergeCell ref="G1:K1"/>
    <mergeCell ref="A3:O3"/>
    <mergeCell ref="L1:O1"/>
    <mergeCell ref="B6:O6"/>
    <mergeCell ref="B18:O18"/>
    <mergeCell ref="B27:O27"/>
    <mergeCell ref="A33:N33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9.00390625" style="0" customWidth="1"/>
    <col min="2" max="2" width="12.140625" style="0" hidden="1" customWidth="1"/>
    <col min="3" max="3" width="12.421875" style="0" customWidth="1"/>
    <col min="4" max="4" width="12.00390625" style="0" customWidth="1"/>
    <col min="5" max="5" width="10.7109375" style="0" customWidth="1"/>
    <col min="6" max="8" width="11.57421875" style="0" customWidth="1"/>
    <col min="9" max="9" width="11.8515625" style="0" customWidth="1"/>
    <col min="10" max="10" width="9.140625" style="0" hidden="1" customWidth="1"/>
  </cols>
  <sheetData>
    <row r="1" spans="1:10" ht="12.75">
      <c r="A1" s="43"/>
      <c r="B1" s="53">
        <v>2017</v>
      </c>
      <c r="C1" s="53">
        <v>2020</v>
      </c>
      <c r="D1" s="53">
        <v>2021</v>
      </c>
      <c r="E1" s="53">
        <v>2022</v>
      </c>
      <c r="F1" s="53">
        <v>2023</v>
      </c>
      <c r="G1" s="53">
        <v>2024</v>
      </c>
      <c r="H1" s="53">
        <v>2025</v>
      </c>
      <c r="I1" s="67" t="s">
        <v>61</v>
      </c>
      <c r="J1" s="43"/>
    </row>
    <row r="2" spans="1:10" ht="12.75">
      <c r="A2" s="53" t="s">
        <v>63</v>
      </c>
      <c r="B2" s="55"/>
      <c r="C2" s="43">
        <v>226809.4</v>
      </c>
      <c r="D2" s="43">
        <v>268919.6</v>
      </c>
      <c r="E2" s="43">
        <v>165085.5</v>
      </c>
      <c r="F2" s="43">
        <v>120467.1</v>
      </c>
      <c r="G2" s="43">
        <v>120467.1</v>
      </c>
      <c r="H2" s="43">
        <v>120467.1</v>
      </c>
      <c r="I2" s="43">
        <f>SUM(B2:H2)</f>
        <v>1022215.7999999999</v>
      </c>
      <c r="J2" s="43"/>
    </row>
    <row r="3" spans="1:10" ht="12.75">
      <c r="A3" s="43"/>
      <c r="B3" s="55"/>
      <c r="C3" s="43"/>
      <c r="D3" s="43"/>
      <c r="E3" s="43"/>
      <c r="F3" s="43"/>
      <c r="G3" s="43"/>
      <c r="H3" s="43"/>
      <c r="I3" s="43">
        <f>SUM(B3:F3)</f>
        <v>0</v>
      </c>
      <c r="J3" s="43"/>
    </row>
    <row r="4" spans="1:10" ht="12.75">
      <c r="A4" s="43"/>
      <c r="B4" s="53">
        <f aca="true" t="shared" si="0" ref="B4:I4">SUM(B2:B3)</f>
        <v>0</v>
      </c>
      <c r="C4" s="53">
        <f t="shared" si="0"/>
        <v>226809.4</v>
      </c>
      <c r="D4" s="53">
        <f t="shared" si="0"/>
        <v>268919.6</v>
      </c>
      <c r="E4" s="53">
        <f t="shared" si="0"/>
        <v>165085.5</v>
      </c>
      <c r="F4" s="53">
        <f t="shared" si="0"/>
        <v>120467.1</v>
      </c>
      <c r="G4" s="53">
        <f t="shared" si="0"/>
        <v>120467.1</v>
      </c>
      <c r="H4" s="53">
        <f t="shared" si="0"/>
        <v>120467.1</v>
      </c>
      <c r="I4" s="53">
        <f t="shared" si="0"/>
        <v>1022215.7999999999</v>
      </c>
      <c r="J4" s="43"/>
    </row>
    <row r="5" spans="1:10" ht="12.75">
      <c r="A5" s="55" t="s">
        <v>64</v>
      </c>
      <c r="B5" s="55"/>
      <c r="C5" s="43">
        <v>59637.9</v>
      </c>
      <c r="D5" s="43">
        <v>56053.6</v>
      </c>
      <c r="E5" s="43">
        <v>52800</v>
      </c>
      <c r="F5" s="43">
        <v>51890.2</v>
      </c>
      <c r="G5" s="43">
        <v>51890.2</v>
      </c>
      <c r="H5" s="43">
        <v>51890.2</v>
      </c>
      <c r="I5" s="43">
        <f>SUM(B5:H5)</f>
        <v>324162.10000000003</v>
      </c>
      <c r="J5" s="43"/>
    </row>
    <row r="6" spans="1:10" ht="12.75">
      <c r="A6" s="55" t="s">
        <v>65</v>
      </c>
      <c r="B6" s="55"/>
      <c r="C6" s="43">
        <v>142916.5</v>
      </c>
      <c r="D6" s="43">
        <v>185324.5</v>
      </c>
      <c r="E6" s="43">
        <v>112285.5</v>
      </c>
      <c r="F6" s="43">
        <v>68576.9</v>
      </c>
      <c r="G6" s="43">
        <v>68576.9</v>
      </c>
      <c r="H6" s="43">
        <v>68576.9</v>
      </c>
      <c r="I6" s="43">
        <f>SUM(B6:H6)</f>
        <v>646257.2000000001</v>
      </c>
      <c r="J6" s="43"/>
    </row>
    <row r="7" spans="1:10" ht="12.75">
      <c r="A7" s="55" t="s">
        <v>67</v>
      </c>
      <c r="B7" s="55"/>
      <c r="C7" s="43">
        <v>24255</v>
      </c>
      <c r="D7" s="43">
        <v>27541.5</v>
      </c>
      <c r="E7" s="43"/>
      <c r="F7" s="43"/>
      <c r="G7" s="43"/>
      <c r="H7" s="43"/>
      <c r="I7" s="43">
        <f>SUM(B7:F7)</f>
        <v>51796.5</v>
      </c>
      <c r="J7" s="43"/>
    </row>
    <row r="8" spans="1:10" ht="12.75">
      <c r="A8" s="55" t="s">
        <v>71</v>
      </c>
      <c r="B8" s="43">
        <f aca="true" t="shared" si="1" ref="B8:I8">B5+B6+B7</f>
        <v>0</v>
      </c>
      <c r="C8" s="43">
        <f t="shared" si="1"/>
        <v>226809.4</v>
      </c>
      <c r="D8" s="43">
        <f t="shared" si="1"/>
        <v>268919.6</v>
      </c>
      <c r="E8" s="43">
        <f t="shared" si="1"/>
        <v>165085.5</v>
      </c>
      <c r="F8" s="43">
        <f t="shared" si="1"/>
        <v>120467.09999999999</v>
      </c>
      <c r="G8" s="43">
        <f t="shared" si="1"/>
        <v>120467.09999999999</v>
      </c>
      <c r="H8" s="43">
        <f t="shared" si="1"/>
        <v>120467.09999999999</v>
      </c>
      <c r="I8" s="43">
        <f t="shared" si="1"/>
        <v>1022215.8</v>
      </c>
      <c r="J8" s="43"/>
    </row>
    <row r="9" spans="1:10" ht="12.75">
      <c r="A9" s="55"/>
      <c r="B9" s="55"/>
      <c r="C9" s="43"/>
      <c r="D9" s="43"/>
      <c r="E9" s="43"/>
      <c r="F9" s="43"/>
      <c r="G9" s="43"/>
      <c r="H9" s="43"/>
      <c r="I9" s="43">
        <f>SUM(B9:F9)</f>
        <v>0</v>
      </c>
      <c r="J9" s="43"/>
    </row>
    <row r="10" spans="1:10" ht="12.75">
      <c r="A10" s="43"/>
      <c r="B10" s="53">
        <f>SUM(B5:B7)</f>
        <v>0</v>
      </c>
      <c r="C10" s="53">
        <f>SUM(C5:C7)</f>
        <v>226809.4</v>
      </c>
      <c r="D10" s="53">
        <f aca="true" t="shared" si="2" ref="D10:J10">SUM(D5:D7)</f>
        <v>268919.6</v>
      </c>
      <c r="E10" s="53">
        <f t="shared" si="2"/>
        <v>165085.5</v>
      </c>
      <c r="F10" s="53">
        <f t="shared" si="2"/>
        <v>120467.09999999999</v>
      </c>
      <c r="G10" s="53">
        <f t="shared" si="2"/>
        <v>120467.09999999999</v>
      </c>
      <c r="H10" s="53">
        <f t="shared" si="2"/>
        <v>120467.09999999999</v>
      </c>
      <c r="I10" s="53">
        <f>SUM(I5:I7)</f>
        <v>1022215.8</v>
      </c>
      <c r="J10" s="53">
        <f t="shared" si="2"/>
        <v>0</v>
      </c>
    </row>
    <row r="11" spans="1:10" ht="12.75">
      <c r="A11" s="55" t="s">
        <v>66</v>
      </c>
      <c r="B11" s="55"/>
      <c r="C11" s="43">
        <v>421953.7</v>
      </c>
      <c r="D11" s="43">
        <v>359053.2</v>
      </c>
      <c r="E11" s="43">
        <v>336133.5</v>
      </c>
      <c r="F11" s="43">
        <v>284746.6</v>
      </c>
      <c r="G11" s="43">
        <v>284746.6</v>
      </c>
      <c r="H11" s="43">
        <v>284746.6</v>
      </c>
      <c r="I11" s="43">
        <f>SUM(B11:H11)</f>
        <v>1971380.2000000002</v>
      </c>
      <c r="J11" s="43"/>
    </row>
    <row r="12" spans="1:10" ht="12.75">
      <c r="A12" s="43"/>
      <c r="B12" s="55"/>
      <c r="C12" s="43"/>
      <c r="D12" s="43"/>
      <c r="E12" s="43"/>
      <c r="F12" s="43"/>
      <c r="G12" s="43"/>
      <c r="H12" s="43"/>
      <c r="I12" s="43">
        <f>SUM(B12:F12)</f>
        <v>0</v>
      </c>
      <c r="J12" s="43"/>
    </row>
    <row r="13" spans="1:10" ht="12.75">
      <c r="A13" s="43"/>
      <c r="B13" s="53">
        <f aca="true" t="shared" si="3" ref="B13:I13">SUM(B11:B12)</f>
        <v>0</v>
      </c>
      <c r="C13" s="53">
        <f>SUM(C11:C12)</f>
        <v>421953.7</v>
      </c>
      <c r="D13" s="53">
        <f>SUM(D11:D12)</f>
        <v>359053.2</v>
      </c>
      <c r="E13" s="53">
        <f t="shared" si="3"/>
        <v>336133.5</v>
      </c>
      <c r="F13" s="53">
        <f t="shared" si="3"/>
        <v>284746.6</v>
      </c>
      <c r="G13" s="53">
        <f t="shared" si="3"/>
        <v>284746.6</v>
      </c>
      <c r="H13" s="53">
        <f t="shared" si="3"/>
        <v>284746.6</v>
      </c>
      <c r="I13" s="53">
        <f t="shared" si="3"/>
        <v>1971380.2000000002</v>
      </c>
      <c r="J13" s="43"/>
    </row>
    <row r="14" spans="1:10" ht="12.75">
      <c r="A14" s="55" t="s">
        <v>64</v>
      </c>
      <c r="B14" s="55"/>
      <c r="C14" s="43">
        <v>102990.4</v>
      </c>
      <c r="D14" s="43">
        <v>97770</v>
      </c>
      <c r="E14" s="43">
        <v>93850</v>
      </c>
      <c r="F14" s="43">
        <v>113283.6</v>
      </c>
      <c r="G14" s="43">
        <v>113283.6</v>
      </c>
      <c r="H14" s="43">
        <v>113283.6</v>
      </c>
      <c r="I14" s="43">
        <f>SUM(B14:H14)</f>
        <v>634461.2</v>
      </c>
      <c r="J14" s="43"/>
    </row>
    <row r="15" spans="1:10" ht="12.75">
      <c r="A15" s="55" t="s">
        <v>65</v>
      </c>
      <c r="B15" s="55"/>
      <c r="C15" s="43">
        <v>281727.1</v>
      </c>
      <c r="D15" s="43">
        <v>208488.9</v>
      </c>
      <c r="E15" s="43">
        <v>214043.1</v>
      </c>
      <c r="F15" s="43">
        <v>171463</v>
      </c>
      <c r="G15" s="43">
        <v>171463</v>
      </c>
      <c r="H15" s="43">
        <v>171463</v>
      </c>
      <c r="I15" s="43">
        <f>SUM(B15:H15)</f>
        <v>1218648.1</v>
      </c>
      <c r="J15" s="43"/>
    </row>
    <row r="16" spans="1:10" ht="12.75">
      <c r="A16" s="55" t="s">
        <v>67</v>
      </c>
      <c r="B16" s="55"/>
      <c r="C16" s="43">
        <v>37236.2</v>
      </c>
      <c r="D16" s="43">
        <v>52794.3</v>
      </c>
      <c r="E16" s="43">
        <v>28240.4</v>
      </c>
      <c r="F16" s="43"/>
      <c r="G16" s="43"/>
      <c r="H16" s="43"/>
      <c r="I16" s="43">
        <f>SUM(B16:F16)</f>
        <v>118270.9</v>
      </c>
      <c r="J16" s="43"/>
    </row>
    <row r="17" spans="1:10" ht="12.75">
      <c r="A17" s="43"/>
      <c r="B17" s="53">
        <f aca="true" t="shared" si="4" ref="B17:I17">SUM(B14:B16)</f>
        <v>0</v>
      </c>
      <c r="C17" s="53">
        <f t="shared" si="4"/>
        <v>421953.7</v>
      </c>
      <c r="D17" s="53">
        <f>SUM(D14:D16)</f>
        <v>359053.2</v>
      </c>
      <c r="E17" s="53">
        <f t="shared" si="4"/>
        <v>336133.5</v>
      </c>
      <c r="F17" s="53">
        <f t="shared" si="4"/>
        <v>284746.6</v>
      </c>
      <c r="G17" s="53">
        <f t="shared" si="4"/>
        <v>284746.6</v>
      </c>
      <c r="H17" s="53">
        <f t="shared" si="4"/>
        <v>284746.6</v>
      </c>
      <c r="I17" s="53">
        <f t="shared" si="4"/>
        <v>1971380.2</v>
      </c>
      <c r="J17" s="43"/>
    </row>
    <row r="18" spans="1:10" ht="12.75">
      <c r="A18" s="55" t="s">
        <v>68</v>
      </c>
      <c r="B18" s="55"/>
      <c r="C18" s="43">
        <v>37949.2</v>
      </c>
      <c r="D18" s="43">
        <v>33404.8</v>
      </c>
      <c r="E18" s="43">
        <v>34392.6</v>
      </c>
      <c r="F18" s="43">
        <v>26771.5</v>
      </c>
      <c r="G18" s="43">
        <v>26771.5</v>
      </c>
      <c r="H18" s="43">
        <v>26771.5</v>
      </c>
      <c r="I18" s="43">
        <f>SUM(B18:H18)</f>
        <v>186061.1</v>
      </c>
      <c r="J18" s="56"/>
    </row>
    <row r="19" spans="1:10" ht="12.75">
      <c r="A19" s="55" t="s">
        <v>69</v>
      </c>
      <c r="B19" s="55"/>
      <c r="C19" s="43"/>
      <c r="D19" s="43"/>
      <c r="E19" s="43"/>
      <c r="F19" s="43"/>
      <c r="G19" s="43"/>
      <c r="H19" s="43"/>
      <c r="I19" s="43">
        <f>SUM(B19:F19)</f>
        <v>0</v>
      </c>
      <c r="J19" s="56"/>
    </row>
    <row r="20" spans="1:10" ht="12.75">
      <c r="A20" s="43"/>
      <c r="B20" s="53">
        <f aca="true" t="shared" si="5" ref="B20:I20">SUM(B18:B19)</f>
        <v>0</v>
      </c>
      <c r="C20" s="53">
        <v>37949.2</v>
      </c>
      <c r="D20" s="53">
        <f t="shared" si="5"/>
        <v>33404.8</v>
      </c>
      <c r="E20" s="53">
        <f t="shared" si="5"/>
        <v>34392.6</v>
      </c>
      <c r="F20" s="53">
        <f t="shared" si="5"/>
        <v>26771.5</v>
      </c>
      <c r="G20" s="53">
        <f t="shared" si="5"/>
        <v>26771.5</v>
      </c>
      <c r="H20" s="53">
        <f t="shared" si="5"/>
        <v>26771.5</v>
      </c>
      <c r="I20" s="53">
        <f t="shared" si="5"/>
        <v>186061.1</v>
      </c>
      <c r="J20" s="56"/>
    </row>
    <row r="21" spans="1:10" ht="12.75">
      <c r="A21" s="55" t="s">
        <v>64</v>
      </c>
      <c r="B21" s="55"/>
      <c r="C21" s="43">
        <v>31193</v>
      </c>
      <c r="D21" s="43">
        <v>30500</v>
      </c>
      <c r="E21" s="43">
        <v>29200</v>
      </c>
      <c r="F21" s="43">
        <v>23822.2</v>
      </c>
      <c r="G21" s="43">
        <v>23822.2</v>
      </c>
      <c r="H21" s="43">
        <v>23822.2</v>
      </c>
      <c r="I21" s="43">
        <f>SUM(B21:H21)</f>
        <v>162359.6</v>
      </c>
      <c r="J21" s="56"/>
    </row>
    <row r="22" spans="1:10" ht="12.75">
      <c r="A22" s="55" t="s">
        <v>65</v>
      </c>
      <c r="B22" s="55"/>
      <c r="C22" s="43">
        <v>6756.2</v>
      </c>
      <c r="D22" s="43">
        <v>2904.8</v>
      </c>
      <c r="E22" s="43">
        <v>5192.6</v>
      </c>
      <c r="F22" s="43">
        <v>2949.3</v>
      </c>
      <c r="G22" s="43">
        <v>2949.3</v>
      </c>
      <c r="H22" s="43">
        <v>2949.3</v>
      </c>
      <c r="I22" s="43">
        <f>SUM(B22:H22)</f>
        <v>23701.5</v>
      </c>
      <c r="J22" s="56"/>
    </row>
    <row r="23" spans="1:10" ht="12.75">
      <c r="A23" s="55" t="s">
        <v>69</v>
      </c>
      <c r="B23" s="55"/>
      <c r="C23" s="43"/>
      <c r="D23" s="43"/>
      <c r="E23" s="43"/>
      <c r="F23" s="43"/>
      <c r="G23" s="43"/>
      <c r="H23" s="43"/>
      <c r="I23" s="43">
        <f>SUM(B23:F23)</f>
        <v>0</v>
      </c>
      <c r="J23" s="56"/>
    </row>
    <row r="24" spans="1:9" ht="12.75">
      <c r="A24" s="43"/>
      <c r="B24" s="53">
        <f aca="true" t="shared" si="6" ref="B24:H24">SUM(B21:B23)</f>
        <v>0</v>
      </c>
      <c r="C24" s="53">
        <f>SUM(C21:C23)</f>
        <v>37949.2</v>
      </c>
      <c r="D24" s="53">
        <f t="shared" si="6"/>
        <v>33404.8</v>
      </c>
      <c r="E24" s="53">
        <f>SUM(E21:E23)</f>
        <v>34392.6</v>
      </c>
      <c r="F24" s="53">
        <f t="shared" si="6"/>
        <v>26771.5</v>
      </c>
      <c r="G24" s="53">
        <f t="shared" si="6"/>
        <v>26771.5</v>
      </c>
      <c r="H24" s="53">
        <f t="shared" si="6"/>
        <v>26771.5</v>
      </c>
      <c r="I24" s="53">
        <f>SUM(I21:I23)</f>
        <v>186061.1</v>
      </c>
    </row>
    <row r="25" spans="1:9" ht="12.75">
      <c r="A25" s="55" t="s">
        <v>70</v>
      </c>
      <c r="B25" s="55"/>
      <c r="C25" s="43">
        <v>12988.2</v>
      </c>
      <c r="D25" s="43">
        <v>11706</v>
      </c>
      <c r="E25" s="43">
        <v>11232.8</v>
      </c>
      <c r="F25" s="43">
        <v>9648.7</v>
      </c>
      <c r="G25" s="43">
        <v>9648.7</v>
      </c>
      <c r="H25" s="43">
        <v>9648.7</v>
      </c>
      <c r="I25" s="43">
        <f>SUM(B25:H25)</f>
        <v>64873.09999999999</v>
      </c>
    </row>
    <row r="26" spans="1:9" ht="12.75">
      <c r="A26" s="43"/>
      <c r="B26" s="53">
        <f aca="true" t="shared" si="7" ref="B26:I26">SUM(B25:B25)</f>
        <v>0</v>
      </c>
      <c r="C26" s="53">
        <f t="shared" si="7"/>
        <v>12988.2</v>
      </c>
      <c r="D26" s="53">
        <f t="shared" si="7"/>
        <v>11706</v>
      </c>
      <c r="E26" s="53">
        <f t="shared" si="7"/>
        <v>11232.8</v>
      </c>
      <c r="F26" s="53">
        <f t="shared" si="7"/>
        <v>9648.7</v>
      </c>
      <c r="G26" s="53">
        <f t="shared" si="7"/>
        <v>9648.7</v>
      </c>
      <c r="H26" s="53">
        <f t="shared" si="7"/>
        <v>9648.7</v>
      </c>
      <c r="I26" s="53">
        <f t="shared" si="7"/>
        <v>64873.09999999999</v>
      </c>
    </row>
    <row r="27" spans="1:9" ht="12.75">
      <c r="A27" s="55" t="s">
        <v>64</v>
      </c>
      <c r="B27" s="55"/>
      <c r="C27" s="43">
        <v>12624.6</v>
      </c>
      <c r="D27" s="43">
        <v>11655</v>
      </c>
      <c r="E27" s="43">
        <v>11180</v>
      </c>
      <c r="F27" s="43">
        <v>9588.9</v>
      </c>
      <c r="G27" s="43">
        <v>9588.9</v>
      </c>
      <c r="H27" s="43">
        <v>9588.9</v>
      </c>
      <c r="I27" s="43">
        <f>SUM(B27:H27)</f>
        <v>64226.3</v>
      </c>
    </row>
    <row r="28" spans="1:9" ht="12.75">
      <c r="A28" s="55" t="s">
        <v>65</v>
      </c>
      <c r="B28" s="55"/>
      <c r="C28" s="43">
        <v>363.6</v>
      </c>
      <c r="D28" s="43">
        <v>51</v>
      </c>
      <c r="E28" s="43">
        <v>52.8</v>
      </c>
      <c r="F28" s="43">
        <v>59.8</v>
      </c>
      <c r="G28" s="43">
        <v>59.8</v>
      </c>
      <c r="H28" s="43">
        <v>59.8</v>
      </c>
      <c r="I28" s="43">
        <f>SUM(B28:H28)</f>
        <v>646.8</v>
      </c>
    </row>
    <row r="29" spans="1:9" ht="12.75">
      <c r="A29" s="43"/>
      <c r="B29" s="53">
        <f aca="true" t="shared" si="8" ref="B29:I29">SUM(B27:B28)</f>
        <v>0</v>
      </c>
      <c r="C29" s="53">
        <f t="shared" si="8"/>
        <v>12988.2</v>
      </c>
      <c r="D29" s="53">
        <f t="shared" si="8"/>
        <v>11706</v>
      </c>
      <c r="E29" s="53">
        <f t="shared" si="8"/>
        <v>11232.8</v>
      </c>
      <c r="F29" s="53">
        <f t="shared" si="8"/>
        <v>9648.699999999999</v>
      </c>
      <c r="G29" s="53">
        <f t="shared" si="8"/>
        <v>9648.699999999999</v>
      </c>
      <c r="H29" s="53">
        <f t="shared" si="8"/>
        <v>9648.699999999999</v>
      </c>
      <c r="I29" s="53">
        <f t="shared" si="8"/>
        <v>64873.100000000006</v>
      </c>
    </row>
    <row r="30" spans="1:9" ht="12.75">
      <c r="A30" s="43"/>
      <c r="B30" s="55"/>
      <c r="C30" s="43"/>
      <c r="D30" s="43"/>
      <c r="E30" s="43"/>
      <c r="F30" s="43"/>
      <c r="G30" s="43"/>
      <c r="H30" s="43"/>
      <c r="I30" s="43">
        <f>SUM(B30:F30)</f>
        <v>0</v>
      </c>
    </row>
    <row r="31" spans="1:9" ht="12.75">
      <c r="A31" s="53" t="s">
        <v>1</v>
      </c>
      <c r="B31" s="53">
        <f aca="true" t="shared" si="9" ref="B31:I31">B4+B13+B20+B26</f>
        <v>0</v>
      </c>
      <c r="C31" s="53">
        <f t="shared" si="9"/>
        <v>699700.4999999999</v>
      </c>
      <c r="D31" s="53">
        <f t="shared" si="9"/>
        <v>673083.6000000001</v>
      </c>
      <c r="E31" s="53">
        <f t="shared" si="9"/>
        <v>546844.4</v>
      </c>
      <c r="F31" s="53">
        <f t="shared" si="9"/>
        <v>441633.89999999997</v>
      </c>
      <c r="G31" s="53">
        <f t="shared" si="9"/>
        <v>441633.89999999997</v>
      </c>
      <c r="H31" s="53">
        <f t="shared" si="9"/>
        <v>441633.89999999997</v>
      </c>
      <c r="I31" s="53">
        <f t="shared" si="9"/>
        <v>3244530.2</v>
      </c>
    </row>
    <row r="32" spans="1:9" ht="12.75">
      <c r="A32" s="43"/>
      <c r="B32" s="55"/>
      <c r="C32" s="43"/>
      <c r="D32" s="43"/>
      <c r="E32" s="43"/>
      <c r="F32" s="43"/>
      <c r="G32" s="43"/>
      <c r="H32" s="43"/>
      <c r="I32" s="43">
        <f>SUM(B32:F32)</f>
        <v>0</v>
      </c>
    </row>
    <row r="33" spans="1:9" ht="12.75">
      <c r="A33" s="55" t="s">
        <v>64</v>
      </c>
      <c r="B33" s="43">
        <f aca="true" t="shared" si="10" ref="B33:I34">B5+B14+B21+B27</f>
        <v>0</v>
      </c>
      <c r="C33" s="43">
        <f t="shared" si="10"/>
        <v>206445.9</v>
      </c>
      <c r="D33" s="43">
        <f t="shared" si="10"/>
        <v>195978.6</v>
      </c>
      <c r="E33" s="43">
        <f t="shared" si="10"/>
        <v>187030</v>
      </c>
      <c r="F33" s="43">
        <f t="shared" si="10"/>
        <v>198584.9</v>
      </c>
      <c r="G33" s="43">
        <f t="shared" si="10"/>
        <v>198584.9</v>
      </c>
      <c r="H33" s="43">
        <f t="shared" si="10"/>
        <v>198584.9</v>
      </c>
      <c r="I33" s="43">
        <f t="shared" si="10"/>
        <v>1185209.2000000002</v>
      </c>
    </row>
    <row r="34" spans="1:10" ht="12.75">
      <c r="A34" s="55" t="s">
        <v>65</v>
      </c>
      <c r="B34" s="43">
        <f t="shared" si="10"/>
        <v>0</v>
      </c>
      <c r="C34" s="43">
        <f t="shared" si="10"/>
        <v>431763.39999999997</v>
      </c>
      <c r="D34" s="43">
        <f t="shared" si="10"/>
        <v>396769.2</v>
      </c>
      <c r="E34" s="43">
        <f t="shared" si="10"/>
        <v>331573.99999999994</v>
      </c>
      <c r="F34" s="43">
        <f t="shared" si="10"/>
        <v>243048.99999999997</v>
      </c>
      <c r="G34" s="43">
        <f t="shared" si="10"/>
        <v>243048.99999999997</v>
      </c>
      <c r="H34" s="43">
        <f t="shared" si="10"/>
        <v>243048.99999999997</v>
      </c>
      <c r="I34" s="43">
        <f t="shared" si="10"/>
        <v>1889253.6000000003</v>
      </c>
      <c r="J34" s="43" t="e">
        <f>J6+J15+J22+#REF!</f>
        <v>#REF!</v>
      </c>
    </row>
    <row r="35" spans="1:9" ht="12.75">
      <c r="A35" s="55" t="s">
        <v>67</v>
      </c>
      <c r="B35" s="43">
        <f>B16</f>
        <v>0</v>
      </c>
      <c r="C35" s="43">
        <f aca="true" t="shared" si="11" ref="C35:I35">C16+C7</f>
        <v>61491.2</v>
      </c>
      <c r="D35" s="43">
        <f t="shared" si="11"/>
        <v>80335.8</v>
      </c>
      <c r="E35" s="43">
        <f t="shared" si="11"/>
        <v>28240.4</v>
      </c>
      <c r="F35" s="43">
        <f t="shared" si="11"/>
        <v>0</v>
      </c>
      <c r="G35" s="43">
        <f t="shared" si="11"/>
        <v>0</v>
      </c>
      <c r="H35" s="43">
        <f t="shared" si="11"/>
        <v>0</v>
      </c>
      <c r="I35" s="43">
        <f t="shared" si="11"/>
        <v>170067.4</v>
      </c>
    </row>
    <row r="36" spans="1:9" ht="12.75">
      <c r="A36" s="55" t="s">
        <v>58</v>
      </c>
      <c r="B36" s="43">
        <f>B23</f>
        <v>0</v>
      </c>
      <c r="C36" s="43">
        <f>C23</f>
        <v>0</v>
      </c>
      <c r="D36" s="43">
        <f>D23</f>
        <v>0</v>
      </c>
      <c r="E36" s="43">
        <f>E23</f>
        <v>0</v>
      </c>
      <c r="F36" s="43">
        <f>F23</f>
        <v>0</v>
      </c>
      <c r="G36" s="43"/>
      <c r="H36" s="43"/>
      <c r="I36" s="43">
        <f>SUM(B36:F36)</f>
        <v>0</v>
      </c>
    </row>
    <row r="37" spans="1:9" ht="12.75">
      <c r="A37" s="43"/>
      <c r="B37" s="53">
        <f aca="true" t="shared" si="12" ref="B37:I37">SUM(B33:B36)</f>
        <v>0</v>
      </c>
      <c r="C37" s="53">
        <f t="shared" si="12"/>
        <v>699700.4999999999</v>
      </c>
      <c r="D37" s="53">
        <f>SUM(D33:D36)</f>
        <v>673083.6000000001</v>
      </c>
      <c r="E37" s="53">
        <f>SUM(E33:E36)</f>
        <v>546844.3999999999</v>
      </c>
      <c r="F37" s="53">
        <f t="shared" si="12"/>
        <v>441633.89999999997</v>
      </c>
      <c r="G37" s="53">
        <f t="shared" si="12"/>
        <v>441633.89999999997</v>
      </c>
      <c r="H37" s="53">
        <f t="shared" si="12"/>
        <v>441633.89999999997</v>
      </c>
      <c r="I37" s="53">
        <f t="shared" si="12"/>
        <v>3244530.2000000007</v>
      </c>
    </row>
    <row r="38" spans="1:9" ht="12.75">
      <c r="A38" s="43"/>
      <c r="B38" s="55"/>
      <c r="C38" s="43"/>
      <c r="D38" s="43"/>
      <c r="E38" s="43"/>
      <c r="F38" s="43"/>
      <c r="G38" s="43"/>
      <c r="H38" s="43"/>
      <c r="I38" s="43">
        <f>SUM(B38:F38)</f>
        <v>0</v>
      </c>
    </row>
    <row r="39" spans="1:9" ht="12.75">
      <c r="A39" s="55" t="s">
        <v>71</v>
      </c>
      <c r="B39" s="43">
        <f>B33+B34+B35</f>
        <v>0</v>
      </c>
      <c r="C39" s="43">
        <f>C33+C34+C35</f>
        <v>699700.4999999999</v>
      </c>
      <c r="D39" s="43">
        <f aca="true" t="shared" si="13" ref="D39:I39">D33+D34+D35</f>
        <v>673083.6000000001</v>
      </c>
      <c r="E39" s="43">
        <f>E33+E34+E35</f>
        <v>546844.3999999999</v>
      </c>
      <c r="F39" s="43">
        <f t="shared" si="13"/>
        <v>441633.89999999997</v>
      </c>
      <c r="G39" s="43">
        <f t="shared" si="13"/>
        <v>441633.89999999997</v>
      </c>
      <c r="H39" s="43">
        <f t="shared" si="13"/>
        <v>441633.89999999997</v>
      </c>
      <c r="I39" s="43">
        <f t="shared" si="13"/>
        <v>3244530.2000000007</v>
      </c>
    </row>
    <row r="40" spans="1:9" ht="12.75">
      <c r="A40" s="55" t="s">
        <v>72</v>
      </c>
      <c r="B40" s="43">
        <f>B36</f>
        <v>0</v>
      </c>
      <c r="C40" s="43">
        <f>C36</f>
        <v>0</v>
      </c>
      <c r="D40" s="43">
        <f>D36</f>
        <v>0</v>
      </c>
      <c r="E40" s="43">
        <f>E36</f>
        <v>0</v>
      </c>
      <c r="F40" s="43">
        <f>F36</f>
        <v>0</v>
      </c>
      <c r="G40" s="43"/>
      <c r="H40" s="43"/>
      <c r="I40" s="43">
        <f>SUM(B40:F40)</f>
        <v>0</v>
      </c>
    </row>
    <row r="41" spans="1:9" ht="12.75">
      <c r="A41" s="43"/>
      <c r="B41" s="53">
        <f aca="true" t="shared" si="14" ref="B41:I41">SUM(B39:B40)</f>
        <v>0</v>
      </c>
      <c r="C41" s="53">
        <f t="shared" si="14"/>
        <v>699700.4999999999</v>
      </c>
      <c r="D41" s="53">
        <f t="shared" si="14"/>
        <v>673083.6000000001</v>
      </c>
      <c r="E41" s="53">
        <f>SUM(E39:E40)</f>
        <v>546844.3999999999</v>
      </c>
      <c r="F41" s="53">
        <f t="shared" si="14"/>
        <v>441633.89999999997</v>
      </c>
      <c r="G41" s="53">
        <f t="shared" si="14"/>
        <v>441633.89999999997</v>
      </c>
      <c r="H41" s="53">
        <f t="shared" si="14"/>
        <v>441633.89999999997</v>
      </c>
      <c r="I41" s="53">
        <f t="shared" si="14"/>
        <v>3244530.2000000007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2020-11-19T01:03:01Z</cp:lastPrinted>
  <dcterms:created xsi:type="dcterms:W3CDTF">1996-10-08T23:32:33Z</dcterms:created>
  <dcterms:modified xsi:type="dcterms:W3CDTF">2020-12-07T12:48:52Z</dcterms:modified>
  <cp:category/>
  <cp:version/>
  <cp:contentType/>
  <cp:contentStatus/>
</cp:coreProperties>
</file>