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4" i="1"/>
  <c r="F71"/>
  <c r="F72"/>
  <c r="F73"/>
  <c r="F66"/>
  <c r="F67"/>
  <c r="F68"/>
  <c r="F69"/>
  <c r="F70"/>
  <c r="G30"/>
  <c r="F28"/>
  <c r="F29"/>
  <c r="F30"/>
  <c r="F27"/>
  <c r="F23"/>
  <c r="G23"/>
  <c r="J23"/>
  <c r="O23"/>
  <c r="C25"/>
  <c r="D25"/>
  <c r="E25"/>
  <c r="H25"/>
  <c r="I25"/>
  <c r="L25"/>
  <c r="M25"/>
  <c r="N25"/>
  <c r="L233"/>
  <c r="M233"/>
  <c r="N233"/>
  <c r="O233"/>
  <c r="E228"/>
  <c r="E212"/>
  <c r="C189"/>
  <c r="D189"/>
  <c r="E189"/>
  <c r="D173"/>
  <c r="E173"/>
  <c r="C173"/>
  <c r="E158"/>
  <c r="E152"/>
  <c r="E137"/>
  <c r="E124"/>
  <c r="J101"/>
  <c r="J102"/>
  <c r="J103"/>
  <c r="E87"/>
  <c r="L74"/>
  <c r="M74"/>
  <c r="N74"/>
  <c r="O74"/>
  <c r="E74"/>
  <c r="C37"/>
  <c r="H31"/>
  <c r="I31"/>
  <c r="L31"/>
  <c r="M31"/>
  <c r="O31"/>
  <c r="E31"/>
  <c r="K158"/>
  <c r="G163"/>
  <c r="F31" l="1"/>
  <c r="F225"/>
  <c r="G225"/>
  <c r="I225"/>
  <c r="F226"/>
  <c r="G226"/>
  <c r="J226"/>
  <c r="F227"/>
  <c r="G227"/>
  <c r="J227"/>
  <c r="C228"/>
  <c r="D228"/>
  <c r="H228"/>
  <c r="N228"/>
  <c r="O228"/>
  <c r="F230"/>
  <c r="G230"/>
  <c r="J230"/>
  <c r="F106"/>
  <c r="F107"/>
  <c r="F108"/>
  <c r="F109"/>
  <c r="F110"/>
  <c r="D98"/>
  <c r="D31"/>
  <c r="C31"/>
  <c r="N223"/>
  <c r="O223"/>
  <c r="L212"/>
  <c r="M212"/>
  <c r="N212"/>
  <c r="L189"/>
  <c r="M189"/>
  <c r="N189"/>
  <c r="L173"/>
  <c r="M173"/>
  <c r="J160"/>
  <c r="L158"/>
  <c r="M158"/>
  <c r="N158"/>
  <c r="O158"/>
  <c r="L152"/>
  <c r="M152"/>
  <c r="N152"/>
  <c r="L137"/>
  <c r="M137"/>
  <c r="N137"/>
  <c r="O137"/>
  <c r="N119"/>
  <c r="O119"/>
  <c r="L115"/>
  <c r="M115"/>
  <c r="N115"/>
  <c r="O115"/>
  <c r="L111"/>
  <c r="N111"/>
  <c r="L104"/>
  <c r="M104"/>
  <c r="N104"/>
  <c r="L98"/>
  <c r="M98"/>
  <c r="N98"/>
  <c r="L87"/>
  <c r="M87"/>
  <c r="N87"/>
  <c r="O87"/>
  <c r="L62"/>
  <c r="M62"/>
  <c r="N62"/>
  <c r="O62"/>
  <c r="L50"/>
  <c r="M50"/>
  <c r="N50"/>
  <c r="O50"/>
  <c r="L44"/>
  <c r="O44"/>
  <c r="L37"/>
  <c r="M37"/>
  <c r="N37"/>
  <c r="J36"/>
  <c r="F33"/>
  <c r="I228" l="1"/>
  <c r="G228"/>
  <c r="F228"/>
  <c r="C142"/>
  <c r="C115"/>
  <c r="E98"/>
  <c r="C98"/>
  <c r="J96"/>
  <c r="J94"/>
  <c r="J95"/>
  <c r="G20"/>
  <c r="J228" l="1"/>
  <c r="O208"/>
  <c r="O186"/>
  <c r="I173"/>
  <c r="H173"/>
  <c r="J170"/>
  <c r="J171"/>
  <c r="J172"/>
  <c r="O169"/>
  <c r="J157"/>
  <c r="G150"/>
  <c r="G149"/>
  <c r="G148"/>
  <c r="F148"/>
  <c r="F149"/>
  <c r="F150"/>
  <c r="F151"/>
  <c r="O151"/>
  <c r="G151"/>
  <c r="G147"/>
  <c r="G157"/>
  <c r="G156"/>
  <c r="G145"/>
  <c r="G146"/>
  <c r="O110"/>
  <c r="O102"/>
  <c r="F102"/>
  <c r="O95"/>
  <c r="O96"/>
  <c r="O92"/>
  <c r="G66"/>
  <c r="G67"/>
  <c r="G68"/>
  <c r="G69"/>
  <c r="G70"/>
  <c r="G71"/>
  <c r="G72"/>
  <c r="G73"/>
  <c r="J61"/>
  <c r="O36"/>
  <c r="O34"/>
  <c r="J20"/>
  <c r="J19"/>
  <c r="O24"/>
  <c r="J21"/>
  <c r="J24"/>
  <c r="G107"/>
  <c r="G108"/>
  <c r="G109"/>
  <c r="G110"/>
  <c r="G199"/>
  <c r="G200"/>
  <c r="G201"/>
  <c r="G202"/>
  <c r="G203"/>
  <c r="G204"/>
  <c r="G205"/>
  <c r="G207"/>
  <c r="G208"/>
  <c r="G209"/>
  <c r="G210"/>
  <c r="G211"/>
  <c r="F199"/>
  <c r="F200"/>
  <c r="F201"/>
  <c r="F202"/>
  <c r="F203"/>
  <c r="F204"/>
  <c r="F205"/>
  <c r="F207"/>
  <c r="F208"/>
  <c r="F209"/>
  <c r="F210"/>
  <c r="F211"/>
  <c r="G192"/>
  <c r="G193"/>
  <c r="G194"/>
  <c r="F192"/>
  <c r="F193"/>
  <c r="F194"/>
  <c r="J177"/>
  <c r="J178"/>
  <c r="J179"/>
  <c r="J180"/>
  <c r="J181"/>
  <c r="J183"/>
  <c r="J184"/>
  <c r="J185"/>
  <c r="J186"/>
  <c r="J187"/>
  <c r="J188"/>
  <c r="G177"/>
  <c r="G178"/>
  <c r="G179"/>
  <c r="G180"/>
  <c r="G181"/>
  <c r="G182"/>
  <c r="G183"/>
  <c r="G184"/>
  <c r="G185"/>
  <c r="G186"/>
  <c r="G187"/>
  <c r="G188"/>
  <c r="F177"/>
  <c r="F178"/>
  <c r="F179"/>
  <c r="F180"/>
  <c r="F181"/>
  <c r="F182"/>
  <c r="F183"/>
  <c r="F184"/>
  <c r="F185"/>
  <c r="F186"/>
  <c r="F187"/>
  <c r="F188"/>
  <c r="F165"/>
  <c r="F166"/>
  <c r="F167"/>
  <c r="F168"/>
  <c r="F169"/>
  <c r="F170"/>
  <c r="F171"/>
  <c r="F172"/>
  <c r="G165"/>
  <c r="G166"/>
  <c r="G167"/>
  <c r="G168"/>
  <c r="G169"/>
  <c r="G170"/>
  <c r="G171"/>
  <c r="G172"/>
  <c r="F145"/>
  <c r="F146"/>
  <c r="F147"/>
  <c r="F127"/>
  <c r="F128"/>
  <c r="F129"/>
  <c r="F130"/>
  <c r="F131"/>
  <c r="F132"/>
  <c r="F133"/>
  <c r="F134"/>
  <c r="F135"/>
  <c r="F136"/>
  <c r="J114"/>
  <c r="I115"/>
  <c r="G114"/>
  <c r="E115"/>
  <c r="D115"/>
  <c r="O111" l="1"/>
  <c r="O173"/>
  <c r="O104"/>
  <c r="O152"/>
  <c r="O212"/>
  <c r="O189"/>
  <c r="G130"/>
  <c r="G131"/>
  <c r="G132"/>
  <c r="G133"/>
  <c r="G134"/>
  <c r="G135"/>
  <c r="G106"/>
  <c r="G35"/>
  <c r="G36"/>
  <c r="F34"/>
  <c r="G17"/>
  <c r="G18"/>
  <c r="G19"/>
  <c r="G21"/>
  <c r="G24"/>
  <c r="G144"/>
  <c r="F144"/>
  <c r="G47"/>
  <c r="G48"/>
  <c r="G49"/>
  <c r="G40"/>
  <c r="G41"/>
  <c r="G42"/>
  <c r="G43"/>
  <c r="G34"/>
  <c r="G28"/>
  <c r="G29"/>
  <c r="G235"/>
  <c r="G231"/>
  <c r="G232"/>
  <c r="G218"/>
  <c r="G219"/>
  <c r="G220"/>
  <c r="G221"/>
  <c r="G222"/>
  <c r="G94"/>
  <c r="G95"/>
  <c r="G96"/>
  <c r="G97"/>
  <c r="O97"/>
  <c r="J122"/>
  <c r="O98" l="1"/>
  <c r="F21"/>
  <c r="F19"/>
  <c r="F95" l="1"/>
  <c r="F96"/>
  <c r="F24"/>
  <c r="I236" l="1"/>
  <c r="E236"/>
  <c r="G236" s="1"/>
  <c r="C236"/>
  <c r="J235"/>
  <c r="F235"/>
  <c r="H233"/>
  <c r="E233"/>
  <c r="D233"/>
  <c r="C233"/>
  <c r="I232"/>
  <c r="F232"/>
  <c r="J231"/>
  <c r="F231"/>
  <c r="G233"/>
  <c r="H223"/>
  <c r="G223"/>
  <c r="E223"/>
  <c r="D223"/>
  <c r="C223"/>
  <c r="J222"/>
  <c r="F222"/>
  <c r="I221"/>
  <c r="F221"/>
  <c r="J220"/>
  <c r="F220"/>
  <c r="J219"/>
  <c r="F219"/>
  <c r="J218"/>
  <c r="F218"/>
  <c r="F216"/>
  <c r="J215"/>
  <c r="J216" s="1"/>
  <c r="G215"/>
  <c r="F215"/>
  <c r="I214"/>
  <c r="G214"/>
  <c r="I212"/>
  <c r="H212"/>
  <c r="D212"/>
  <c r="C212"/>
  <c r="J211"/>
  <c r="J210"/>
  <c r="J209"/>
  <c r="J208"/>
  <c r="J207"/>
  <c r="J205"/>
  <c r="J204"/>
  <c r="J203"/>
  <c r="J202"/>
  <c r="J201"/>
  <c r="J200"/>
  <c r="J199"/>
  <c r="J197"/>
  <c r="G197"/>
  <c r="F197"/>
  <c r="H195"/>
  <c r="E195"/>
  <c r="D195"/>
  <c r="C195"/>
  <c r="J194"/>
  <c r="I193"/>
  <c r="J192"/>
  <c r="J191"/>
  <c r="G191"/>
  <c r="F191"/>
  <c r="I182"/>
  <c r="J175"/>
  <c r="G175"/>
  <c r="F175"/>
  <c r="F189" s="1"/>
  <c r="J169"/>
  <c r="J168"/>
  <c r="J167"/>
  <c r="J166"/>
  <c r="J165"/>
  <c r="J163"/>
  <c r="F163"/>
  <c r="F173" s="1"/>
  <c r="I161"/>
  <c r="E161"/>
  <c r="G161" s="1"/>
  <c r="G160"/>
  <c r="F160"/>
  <c r="I158"/>
  <c r="H158"/>
  <c r="D158"/>
  <c r="C158"/>
  <c r="F157"/>
  <c r="J156"/>
  <c r="F156"/>
  <c r="J154"/>
  <c r="G154"/>
  <c r="F154"/>
  <c r="I152"/>
  <c r="H152"/>
  <c r="D152"/>
  <c r="C152"/>
  <c r="J151"/>
  <c r="J150"/>
  <c r="J149"/>
  <c r="J148"/>
  <c r="J147"/>
  <c r="J146"/>
  <c r="J145"/>
  <c r="J144"/>
  <c r="I140"/>
  <c r="G140"/>
  <c r="I139"/>
  <c r="G139"/>
  <c r="I137"/>
  <c r="D137"/>
  <c r="C137"/>
  <c r="J136"/>
  <c r="G136"/>
  <c r="J135"/>
  <c r="J134"/>
  <c r="J133"/>
  <c r="J132"/>
  <c r="J131"/>
  <c r="J130"/>
  <c r="J129"/>
  <c r="G129"/>
  <c r="J128"/>
  <c r="G128"/>
  <c r="J127"/>
  <c r="G127"/>
  <c r="J126"/>
  <c r="G126"/>
  <c r="F126"/>
  <c r="D124"/>
  <c r="C124"/>
  <c r="F123"/>
  <c r="I124"/>
  <c r="G122"/>
  <c r="F122"/>
  <c r="J121"/>
  <c r="G121"/>
  <c r="F121"/>
  <c r="I119"/>
  <c r="E119"/>
  <c r="D119"/>
  <c r="C119"/>
  <c r="J118"/>
  <c r="G118"/>
  <c r="F118"/>
  <c r="J117"/>
  <c r="G117"/>
  <c r="F117"/>
  <c r="F114"/>
  <c r="J113"/>
  <c r="J115" s="1"/>
  <c r="G113"/>
  <c r="G115" s="1"/>
  <c r="F113"/>
  <c r="I111"/>
  <c r="E111"/>
  <c r="D111"/>
  <c r="C111"/>
  <c r="J110"/>
  <c r="J109"/>
  <c r="J108"/>
  <c r="J107"/>
  <c r="J106"/>
  <c r="I104"/>
  <c r="E104"/>
  <c r="D104"/>
  <c r="C104"/>
  <c r="G103"/>
  <c r="F103"/>
  <c r="G102"/>
  <c r="G101"/>
  <c r="F101"/>
  <c r="J100"/>
  <c r="G100"/>
  <c r="F100"/>
  <c r="I98"/>
  <c r="J97"/>
  <c r="F97"/>
  <c r="F94"/>
  <c r="J93"/>
  <c r="G93"/>
  <c r="F93"/>
  <c r="J92"/>
  <c r="G92"/>
  <c r="F92"/>
  <c r="J91"/>
  <c r="G91"/>
  <c r="F91"/>
  <c r="J89"/>
  <c r="G89"/>
  <c r="F89"/>
  <c r="I87"/>
  <c r="D87"/>
  <c r="C87"/>
  <c r="J86"/>
  <c r="G86"/>
  <c r="F86"/>
  <c r="J85"/>
  <c r="G85"/>
  <c r="F85"/>
  <c r="J84"/>
  <c r="G84"/>
  <c r="F84"/>
  <c r="J83"/>
  <c r="G83"/>
  <c r="F83"/>
  <c r="J81"/>
  <c r="G81"/>
  <c r="F81"/>
  <c r="D79"/>
  <c r="C79"/>
  <c r="I78"/>
  <c r="G78"/>
  <c r="I77"/>
  <c r="G77"/>
  <c r="F77"/>
  <c r="I76"/>
  <c r="G76"/>
  <c r="F76"/>
  <c r="I74"/>
  <c r="D74"/>
  <c r="C74"/>
  <c r="J73"/>
  <c r="J72"/>
  <c r="J71"/>
  <c r="J70"/>
  <c r="J69"/>
  <c r="J68"/>
  <c r="J67"/>
  <c r="J66"/>
  <c r="G64"/>
  <c r="F64"/>
  <c r="K62"/>
  <c r="I62"/>
  <c r="E62"/>
  <c r="D62"/>
  <c r="C62"/>
  <c r="G61"/>
  <c r="F61"/>
  <c r="J60"/>
  <c r="G60"/>
  <c r="F60"/>
  <c r="I58"/>
  <c r="E58"/>
  <c r="D58"/>
  <c r="C58"/>
  <c r="J57"/>
  <c r="G57"/>
  <c r="F57"/>
  <c r="J56"/>
  <c r="G56"/>
  <c r="F56"/>
  <c r="C54"/>
  <c r="I53"/>
  <c r="G53"/>
  <c r="F53"/>
  <c r="I52"/>
  <c r="G52"/>
  <c r="F52"/>
  <c r="I50"/>
  <c r="E50"/>
  <c r="D50"/>
  <c r="C50"/>
  <c r="J49"/>
  <c r="F49"/>
  <c r="J48"/>
  <c r="F48"/>
  <c r="J47"/>
  <c r="F47"/>
  <c r="J46"/>
  <c r="G46"/>
  <c r="F46"/>
  <c r="E44"/>
  <c r="D44"/>
  <c r="C44"/>
  <c r="J43"/>
  <c r="F43"/>
  <c r="I42"/>
  <c r="F42"/>
  <c r="J41"/>
  <c r="F41"/>
  <c r="J40"/>
  <c r="F40"/>
  <c r="N39"/>
  <c r="J39"/>
  <c r="G39"/>
  <c r="F39"/>
  <c r="I37"/>
  <c r="E37"/>
  <c r="D37"/>
  <c r="F36"/>
  <c r="J35"/>
  <c r="F35"/>
  <c r="J34"/>
  <c r="J33"/>
  <c r="G33"/>
  <c r="J29"/>
  <c r="J28"/>
  <c r="N27"/>
  <c r="J27"/>
  <c r="G27"/>
  <c r="G31" s="1"/>
  <c r="F20"/>
  <c r="J18"/>
  <c r="F18"/>
  <c r="J17"/>
  <c r="F17"/>
  <c r="O15"/>
  <c r="J15"/>
  <c r="G15"/>
  <c r="G25" s="1"/>
  <c r="F15"/>
  <c r="N44" l="1"/>
  <c r="N31"/>
  <c r="F25"/>
  <c r="G216"/>
  <c r="E237"/>
  <c r="J44"/>
  <c r="J74"/>
  <c r="O25"/>
  <c r="J31"/>
  <c r="D237"/>
  <c r="J25"/>
  <c r="C237"/>
  <c r="N173"/>
  <c r="J233"/>
  <c r="J182"/>
  <c r="J189" s="1"/>
  <c r="I195"/>
  <c r="I223"/>
  <c r="I233"/>
  <c r="I44"/>
  <c r="F62"/>
  <c r="F98"/>
  <c r="J161"/>
  <c r="F236"/>
  <c r="F58"/>
  <c r="J173"/>
  <c r="F233"/>
  <c r="J124"/>
  <c r="G119"/>
  <c r="F79"/>
  <c r="I189"/>
  <c r="F195"/>
  <c r="G79"/>
  <c r="J87"/>
  <c r="G98"/>
  <c r="J212"/>
  <c r="J158"/>
  <c r="F50"/>
  <c r="G44"/>
  <c r="F37"/>
  <c r="J62"/>
  <c r="G158"/>
  <c r="G173"/>
  <c r="J195"/>
  <c r="G37"/>
  <c r="J50"/>
  <c r="G58"/>
  <c r="G62"/>
  <c r="F74"/>
  <c r="G87"/>
  <c r="F119"/>
  <c r="J119"/>
  <c r="F124"/>
  <c r="F137"/>
  <c r="J137"/>
  <c r="F152"/>
  <c r="J152"/>
  <c r="G195"/>
  <c r="F212"/>
  <c r="J37"/>
  <c r="G50"/>
  <c r="J58"/>
  <c r="F87"/>
  <c r="F44"/>
  <c r="I54"/>
  <c r="G74"/>
  <c r="I79"/>
  <c r="J98"/>
  <c r="G104"/>
  <c r="F104"/>
  <c r="J104"/>
  <c r="G111"/>
  <c r="F111"/>
  <c r="J111"/>
  <c r="F115"/>
  <c r="G137"/>
  <c r="G152"/>
  <c r="F158"/>
  <c r="G189"/>
  <c r="G212"/>
  <c r="F223"/>
  <c r="I142"/>
  <c r="F161"/>
  <c r="I216"/>
  <c r="J223" l="1"/>
  <c r="I237"/>
  <c r="G237"/>
  <c r="J237" l="1"/>
</calcChain>
</file>

<file path=xl/sharedStrings.xml><?xml version="1.0" encoding="utf-8"?>
<sst xmlns="http://schemas.openxmlformats.org/spreadsheetml/2006/main" count="406" uniqueCount="334">
  <si>
    <t xml:space="preserve">Проект квот добычи </t>
  </si>
  <si>
    <r>
      <rPr>
        <b/>
        <u/>
        <sz val="10"/>
        <rFont val="Calibri"/>
        <family val="2"/>
        <charset val="204"/>
        <scheme val="minor"/>
      </rPr>
      <t xml:space="preserve">Благородного оленя </t>
    </r>
    <r>
      <rPr>
        <b/>
        <sz val="10"/>
        <rFont val="Calibri"/>
        <family val="2"/>
        <charset val="204"/>
        <scheme val="minor"/>
      </rPr>
      <t>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</si>
  <si>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</si>
  <si>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</si>
  <si>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</si>
  <si>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</si>
  <si>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</si>
  <si>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</si>
  <si>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</si>
  <si>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</si>
  <si>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</si>
  <si>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</si>
  <si>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</si>
  <si>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</si>
  <si>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</si>
  <si>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</si>
  <si>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- 20%</t>
  </si>
  <si>
    <t>2021 -2022 гг</t>
  </si>
  <si>
    <t>Без разделения по половому признаку</t>
  </si>
  <si>
    <r>
      <t xml:space="preserve">Самцы во время гона            </t>
    </r>
    <r>
      <rPr>
        <i/>
        <sz val="10"/>
        <rFont val="Calibri"/>
        <family val="2"/>
        <charset val="204"/>
        <scheme val="minor"/>
      </rPr>
      <t xml:space="preserve">(на реву) </t>
    </r>
  </si>
  <si>
    <t xml:space="preserve">Самцы с неокостеневшими рогами (пантами) 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</si>
  <si>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</si>
  <si>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</si>
  <si>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</si>
  <si>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</si>
  <si>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</si>
  <si>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</si>
  <si>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</si>
  <si>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</si>
  <si>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</si>
  <si>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</si>
  <si>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</si>
  <si>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</si>
  <si>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</si>
  <si>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</si>
  <si>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</si>
  <si>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</si>
  <si>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</si>
  <si>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</si>
  <si>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</si>
  <si>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</si>
  <si>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</si>
  <si>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</si>
  <si>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</si>
  <si>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</si>
  <si>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</si>
  <si>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</si>
  <si>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</si>
  <si>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</si>
  <si>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</si>
  <si>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</si>
  <si>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</si>
  <si>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</si>
  <si>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</si>
  <si>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</si>
  <si>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</si>
  <si>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</si>
  <si>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</si>
  <si>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</si>
  <si>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</si>
  <si>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</si>
  <si>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</si>
  <si>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</si>
  <si>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</si>
  <si>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</si>
  <si>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</si>
  <si>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</si>
  <si>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</si>
  <si>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</si>
  <si>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</si>
  <si>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</si>
  <si>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</si>
  <si>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</si>
  <si>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</si>
  <si>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</si>
  <si>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</si>
  <si>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</si>
  <si>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</si>
  <si>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</si>
  <si>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</si>
  <si>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</si>
  <si>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</si>
  <si>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</si>
  <si>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</si>
  <si>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</si>
  <si>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</si>
  <si>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</si>
  <si>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</si>
  <si>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</si>
  <si>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</si>
  <si>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</si>
  <si>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</si>
  <si>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</si>
  <si>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</si>
  <si>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</si>
  <si>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</si>
  <si>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</si>
  <si>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</si>
  <si>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</si>
  <si>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</si>
  <si>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</si>
  <si>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</si>
  <si>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</si>
  <si>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</si>
  <si>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</si>
  <si>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</si>
  <si>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</si>
  <si>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</si>
  <si>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</si>
  <si>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</si>
  <si>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</si>
  <si>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</si>
  <si>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</si>
  <si>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</si>
  <si>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</si>
  <si>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</si>
  <si>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</si>
  <si>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</si>
  <si>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</si>
  <si>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</si>
  <si>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</si>
  <si>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</si>
  <si>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</si>
  <si>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</si>
  <si>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</si>
  <si>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</si>
  <si>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</si>
  <si>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</si>
  <si>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</si>
  <si>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</si>
  <si>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</si>
  <si>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</si>
  <si>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</si>
  <si>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</si>
  <si>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</si>
  <si>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</si>
  <si>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</si>
  <si>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</si>
  <si>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</si>
  <si>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</si>
  <si>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</si>
  <si>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</si>
  <si>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</si>
  <si>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</si>
  <si>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</si>
  <si>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</si>
  <si>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</si>
  <si>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</si>
  <si>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</si>
  <si>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</si>
  <si>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</si>
  <si>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</si>
  <si>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</si>
  <si>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</si>
  <si>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</si>
  <si>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</si>
  <si>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</si>
  <si>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</si>
  <si>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</si>
  <si>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</si>
  <si>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</si>
  <si>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</si>
  <si>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</si>
  <si>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</si>
  <si>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</si>
  <si>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</si>
  <si>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</si>
  <si>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</si>
  <si>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</si>
  <si>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</si>
  <si>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</si>
  <si>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</si>
  <si>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</si>
  <si>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</si>
  <si>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</si>
  <si>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</si>
  <si>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</si>
  <si>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</si>
  <si>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</si>
  <si>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</si>
  <si>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</si>
  <si>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</si>
  <si>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</si>
  <si>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</si>
  <si>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</si>
  <si>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</si>
  <si>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</si>
  <si>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</si>
  <si>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</si>
  <si>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</si>
  <si>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</si>
  <si>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</si>
  <si>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</si>
  <si>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</si>
  <si>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</si>
  <si>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</si>
  <si>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</si>
  <si>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</si>
  <si>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</si>
  <si>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</si>
  <si>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</si>
  <si>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</si>
  <si>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</si>
  <si>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</si>
  <si>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</si>
  <si>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</si>
  <si>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</si>
  <si>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</si>
  <si>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</si>
  <si>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</si>
  <si>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</si>
  <si>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</si>
  <si>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</si>
  <si>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</si>
  <si>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</si>
  <si>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</si>
  <si>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</si>
  <si>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</si>
  <si>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</si>
  <si>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</si>
  <si>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</si>
  <si>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</si>
  <si>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</si>
  <si>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</si>
  <si>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</si>
  <si>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</si>
  <si>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</si>
  <si>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</si>
  <si>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</si>
  <si>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</si>
  <si>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</si>
  <si>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</si>
  <si>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</si>
  <si>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</si>
  <si>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</si>
  <si>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</si>
  <si>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</si>
  <si>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</si>
  <si>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</si>
  <si>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</si>
  <si>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</si>
  <si>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</si>
  <si>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</si>
  <si>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</si>
  <si>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</si>
  <si>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</si>
  <si>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</si>
  <si>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</si>
  <si>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</si>
  <si>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</si>
  <si>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</si>
  <si>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</si>
  <si>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</si>
  <si>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</si>
  <si>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</si>
  <si>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</si>
  <si>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</si>
  <si>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</si>
  <si>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</si>
  <si>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</si>
  <si>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</si>
  <si>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</si>
  <si>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</si>
  <si>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</si>
  <si>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</si>
  <si>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</si>
  <si>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</si>
  <si>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</si>
  <si>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</si>
  <si>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</si>
  <si>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</si>
  <si>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</si>
  <si>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</si>
  <si>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</si>
  <si>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</si>
  <si>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</si>
  <si>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</si>
  <si>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</si>
  <si>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</si>
  <si>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</si>
  <si>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</si>
  <si>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</si>
  <si>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</si>
  <si>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</si>
  <si>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</si>
  <si>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</si>
  <si>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</si>
  <si>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</si>
  <si>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</si>
  <si>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</si>
  <si>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</si>
  <si>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</si>
  <si>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</si>
  <si>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</si>
  <si>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</si>
  <si>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</si>
  <si>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</si>
  <si>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</si>
  <si>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</si>
  <si>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</si>
  <si>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</si>
  <si>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</si>
  <si>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</si>
  <si>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</si>
  <si>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</si>
  <si>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</si>
  <si>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</si>
  <si>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</si>
  <si>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</si>
  <si>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"Артемида"</t>
  </si>
  <si>
    <t>ООО "Каренга"</t>
  </si>
  <si>
    <t>ИП Мартюшов</t>
  </si>
  <si>
    <t>СПК Маяк</t>
  </si>
  <si>
    <t>Тунгокоченский</t>
  </si>
  <si>
    <t>В целях научно-исследовательской деятельности НИИВ Восточной Сибири-филиал СФНЦА РАН</t>
  </si>
  <si>
    <t>ИП Бродягин А.В.</t>
  </si>
  <si>
    <t>24.1</t>
  </si>
  <si>
    <t>24.2</t>
  </si>
  <si>
    <t>24.14</t>
  </si>
  <si>
    <t>1.8</t>
  </si>
  <si>
    <t>1.9</t>
  </si>
  <si>
    <t>2.4</t>
  </si>
  <si>
    <t>3.1</t>
  </si>
  <si>
    <t>3.4</t>
  </si>
  <si>
    <t>4.5</t>
  </si>
  <si>
    <t>9.10</t>
  </si>
  <si>
    <t>12.8</t>
  </si>
  <si>
    <t>12.9</t>
  </si>
  <si>
    <t>21.4</t>
  </si>
  <si>
    <t>26.14</t>
  </si>
  <si>
    <t>2022 - 2023 гг</t>
  </si>
  <si>
    <t>1.10</t>
  </si>
  <si>
    <t>26.15</t>
  </si>
  <si>
    <t>19.3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</si>
</sst>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22" xfId="0" applyNumberFormat="1" applyFont="1" applyFill="1" applyBorder="1" applyAlignment="1">
      <alignment horizontal="center" vertical="center" textRotation="90" wrapText="1"/>
    </xf>
    <xf numFmtId="0" fontId="13" fillId="2" borderId="22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 wrapText="1"/>
    </xf>
    <xf numFmtId="164" fontId="15" fillId="2" borderId="22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/>
    <xf numFmtId="1" fontId="9" fillId="2" borderId="22" xfId="0" applyNumberFormat="1" applyFont="1" applyFill="1" applyBorder="1"/>
    <xf numFmtId="0" fontId="0" fillId="2" borderId="0" xfId="0" applyFont="1" applyFill="1" applyAlignment="1">
      <alignment horizontal="center"/>
    </xf>
    <xf numFmtId="0" fontId="9" fillId="2" borderId="22" xfId="0" applyNumberFormat="1" applyFont="1" applyFill="1" applyBorder="1" applyAlignment="1">
      <alignment horizontal="center"/>
    </xf>
    <xf numFmtId="0" fontId="9" fillId="2" borderId="22" xfId="0" applyNumberFormat="1" applyFont="1" applyFill="1" applyBorder="1" applyAlignment="1">
      <alignment horizontal="center" vertical="center"/>
    </xf>
    <xf numFmtId="2" fontId="16" fillId="2" borderId="22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left" vertical="center" wrapText="1"/>
    </xf>
    <xf numFmtId="165" fontId="13" fillId="2" borderId="2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64" fontId="16" fillId="2" borderId="22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left" vertical="center" wrapText="1"/>
    </xf>
    <xf numFmtId="164" fontId="13" fillId="2" borderId="22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/>
    </xf>
    <xf numFmtId="0" fontId="4" fillId="2" borderId="0" xfId="0" applyFont="1" applyFill="1"/>
    <xf numFmtId="1" fontId="5" fillId="2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2" borderId="22" xfId="0" applyFont="1" applyFill="1" applyBorder="1"/>
    <xf numFmtId="0" fontId="16" fillId="2" borderId="22" xfId="0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14" fillId="2" borderId="2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1" fontId="14" fillId="2" borderId="22" xfId="0" applyNumberFormat="1" applyFont="1" applyFill="1" applyBorder="1" applyAlignment="1">
      <alignment vertical="center" wrapText="1"/>
    </xf>
    <xf numFmtId="1" fontId="14" fillId="2" borderId="22" xfId="0" applyNumberFormat="1" applyFont="1" applyFill="1" applyBorder="1"/>
    <xf numFmtId="164" fontId="16" fillId="2" borderId="22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2" borderId="0" xfId="0" applyFill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15" fillId="2" borderId="2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22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" fontId="5" fillId="2" borderId="22" xfId="0" applyNumberFormat="1" applyFont="1" applyFill="1" applyBorder="1"/>
    <xf numFmtId="0" fontId="23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2" fontId="16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2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164" fontId="9" fillId="2" borderId="22" xfId="0" applyNumberFormat="1" applyFont="1" applyFill="1" applyBorder="1" applyAlignment="1" applyProtection="1">
      <alignment horizontal="center"/>
      <protection locked="0"/>
    </xf>
    <xf numFmtId="1" fontId="9" fillId="2" borderId="2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164" fontId="9" fillId="2" borderId="0" xfId="0" applyNumberFormat="1" applyFont="1" applyFill="1" applyAlignment="1">
      <alignment horizontal="center"/>
    </xf>
    <xf numFmtId="0" fontId="21" fillId="2" borderId="22" xfId="0" applyFont="1" applyFill="1" applyBorder="1" applyAlignment="1">
      <alignment horizontal="center" vertical="center"/>
    </xf>
    <xf numFmtId="0" fontId="3" fillId="4" borderId="0" xfId="0" applyFont="1" applyFill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18" fillId="2" borderId="0" xfId="0" applyFont="1" applyFill="1"/>
    <xf numFmtId="0" fontId="22" fillId="2" borderId="0" xfId="0" applyFont="1" applyFill="1"/>
    <xf numFmtId="0" fontId="20" fillId="2" borderId="0" xfId="0" applyFont="1" applyFill="1"/>
    <xf numFmtId="0" fontId="25" fillId="2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2" borderId="0" xfId="0" applyFont="1" applyFill="1"/>
    <xf numFmtId="0" fontId="21" fillId="2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/>
    <xf numFmtId="0" fontId="7" fillId="2" borderId="21" xfId="0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textRotation="90"/>
    </xf>
    <xf numFmtId="1" fontId="7" fillId="2" borderId="21" xfId="0" applyNumberFormat="1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/>
    <xf numFmtId="0" fontId="6" fillId="2" borderId="21" xfId="0" applyFont="1" applyFill="1" applyBorder="1" applyAlignment="1"/>
    <xf numFmtId="0" fontId="7" fillId="2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1"/>
  <sheetViews>
    <sheetView tabSelected="1" zoomScale="80" zoomScaleNormal="80" workbookViewId="0">
      <pane xSplit="6" ySplit="12" topLeftCell="G61" activePane="bottomRight" state="frozen"/>
      <selection pane="topRight" activeCell="I1" sqref="I1"/>
      <selection pane="bottomLeft" activeCell="A13" sqref="A13"/>
      <selection pane="bottomRight" activeCell="L64" sqref="L64:O64"/>
    </sheetView>
  </sheetViews>
  <sheetFormatPr defaultRowHeight="15.75"/>
  <cols>
    <col min="1" max="1" width="7.5703125" style="88" customWidth="1"/>
    <col min="2" max="2" width="48" style="1" customWidth="1"/>
    <col min="3" max="3" width="15.5703125" style="1" customWidth="1"/>
    <col min="4" max="4" width="10.5703125" style="40" customWidth="1"/>
    <col min="5" max="5" width="10.85546875" style="97" customWidth="1"/>
    <col min="6" max="6" width="19.7109375" style="61" customWidth="1"/>
    <col min="7" max="8" width="9.140625" style="5"/>
    <col min="9" max="9" width="9.140625" style="6"/>
    <col min="10" max="10" width="10.5703125" style="5" bestFit="1" customWidth="1"/>
    <col min="11" max="11" width="9.140625" style="5"/>
    <col min="12" max="14" width="9.140625" style="4"/>
    <col min="15" max="15" width="9.28515625" style="4" bestFit="1" customWidth="1"/>
    <col min="16" max="174" width="9.140625" style="1"/>
  </cols>
  <sheetData>
    <row r="1" spans="1:174">
      <c r="C1" s="2"/>
      <c r="D1" s="3"/>
      <c r="E1" s="132" t="s">
        <v>0</v>
      </c>
      <c r="F1" s="133"/>
    </row>
    <row r="2" spans="1:174">
      <c r="C2" s="2"/>
      <c r="D2" s="3"/>
      <c r="F2" s="7"/>
    </row>
    <row r="3" spans="1:174">
      <c r="C3" s="2"/>
      <c r="D3" s="3"/>
      <c r="F3" s="7" t="s">
        <v>1</v>
      </c>
    </row>
    <row r="4" spans="1:174">
      <c r="C4" s="2"/>
      <c r="D4" s="3"/>
      <c r="F4" s="7"/>
    </row>
    <row r="5" spans="1:174" ht="16.5" thickBot="1">
      <c r="C5" s="2"/>
      <c r="D5" s="3"/>
      <c r="F5" s="7" t="s">
        <v>2</v>
      </c>
    </row>
    <row r="6" spans="1:174" ht="16.5" hidden="1" thickBot="1">
      <c r="C6" s="2"/>
      <c r="D6" s="3"/>
      <c r="F6" s="7"/>
    </row>
    <row r="7" spans="1:174" ht="16.5" hidden="1" thickBot="1">
      <c r="C7" s="2"/>
      <c r="D7" s="3"/>
      <c r="F7" s="7" t="s">
        <v>308</v>
      </c>
    </row>
    <row r="8" spans="1:174" ht="15">
      <c r="A8" s="134" t="s">
        <v>3</v>
      </c>
      <c r="B8" s="134" t="s">
        <v>4</v>
      </c>
      <c r="C8" s="139" t="s">
        <v>5</v>
      </c>
      <c r="D8" s="142" t="s">
        <v>6</v>
      </c>
      <c r="E8" s="143"/>
      <c r="F8" s="148" t="s">
        <v>7</v>
      </c>
      <c r="G8" s="157" t="s">
        <v>8</v>
      </c>
      <c r="H8" s="158"/>
      <c r="I8" s="158"/>
      <c r="J8" s="158"/>
      <c r="K8" s="158"/>
      <c r="L8" s="158"/>
      <c r="M8" s="158"/>
      <c r="N8" s="158"/>
      <c r="O8" s="159"/>
    </row>
    <row r="9" spans="1:174" ht="14.45" customHeight="1">
      <c r="A9" s="135"/>
      <c r="B9" s="137"/>
      <c r="C9" s="140"/>
      <c r="D9" s="144"/>
      <c r="E9" s="145"/>
      <c r="F9" s="149"/>
      <c r="G9" s="160" t="s">
        <v>9</v>
      </c>
      <c r="H9" s="161"/>
      <c r="I9" s="160" t="s">
        <v>10</v>
      </c>
      <c r="J9" s="162"/>
      <c r="K9" s="162"/>
      <c r="L9" s="162"/>
      <c r="M9" s="162"/>
      <c r="N9" s="162"/>
      <c r="O9" s="161"/>
    </row>
    <row r="10" spans="1:174" ht="14.45" customHeight="1">
      <c r="A10" s="135"/>
      <c r="B10" s="137"/>
      <c r="C10" s="140"/>
      <c r="D10" s="144"/>
      <c r="E10" s="145"/>
      <c r="F10" s="149"/>
      <c r="G10" s="168" t="s">
        <v>11</v>
      </c>
      <c r="H10" s="171" t="s">
        <v>12</v>
      </c>
      <c r="I10" s="172" t="s">
        <v>11</v>
      </c>
      <c r="J10" s="171" t="s">
        <v>12</v>
      </c>
      <c r="K10" s="151" t="s">
        <v>13</v>
      </c>
      <c r="L10" s="163" t="s">
        <v>14</v>
      </c>
      <c r="M10" s="164"/>
      <c r="N10" s="164"/>
      <c r="O10" s="165"/>
    </row>
    <row r="11" spans="1:174" ht="15" customHeight="1" thickBot="1">
      <c r="A11" s="135"/>
      <c r="B11" s="137"/>
      <c r="C11" s="140"/>
      <c r="D11" s="146"/>
      <c r="E11" s="147"/>
      <c r="F11" s="149"/>
      <c r="G11" s="169"/>
      <c r="H11" s="152"/>
      <c r="I11" s="173"/>
      <c r="J11" s="152"/>
      <c r="K11" s="152"/>
      <c r="L11" s="163" t="s">
        <v>15</v>
      </c>
      <c r="M11" s="164"/>
      <c r="N11" s="165"/>
      <c r="O11" s="166" t="s">
        <v>16</v>
      </c>
    </row>
    <row r="12" spans="1:174" ht="147" customHeight="1" thickBot="1">
      <c r="A12" s="136"/>
      <c r="B12" s="138"/>
      <c r="C12" s="141"/>
      <c r="D12" s="86" t="s">
        <v>17</v>
      </c>
      <c r="E12" s="103" t="s">
        <v>330</v>
      </c>
      <c r="F12" s="150"/>
      <c r="G12" s="170"/>
      <c r="H12" s="153"/>
      <c r="I12" s="174"/>
      <c r="J12" s="153"/>
      <c r="K12" s="153"/>
      <c r="L12" s="8" t="s">
        <v>19</v>
      </c>
      <c r="M12" s="8" t="s">
        <v>20</v>
      </c>
      <c r="N12" s="8" t="s">
        <v>18</v>
      </c>
      <c r="O12" s="167"/>
    </row>
    <row r="13" spans="1:174" s="129" customFormat="1">
      <c r="A13" s="126">
        <v>1</v>
      </c>
      <c r="B13" s="126">
        <v>2</v>
      </c>
      <c r="C13" s="126">
        <v>3</v>
      </c>
      <c r="D13" s="126">
        <v>4</v>
      </c>
      <c r="E13" s="127">
        <v>5</v>
      </c>
      <c r="F13" s="104">
        <v>6</v>
      </c>
      <c r="G13" s="104">
        <v>7</v>
      </c>
      <c r="H13" s="104">
        <v>8</v>
      </c>
      <c r="I13" s="89">
        <v>9</v>
      </c>
      <c r="J13" s="104">
        <v>10</v>
      </c>
      <c r="K13" s="104">
        <v>11</v>
      </c>
      <c r="L13" s="128">
        <v>12</v>
      </c>
      <c r="M13" s="128">
        <v>13</v>
      </c>
      <c r="N13" s="128">
        <v>14</v>
      </c>
      <c r="O13" s="128">
        <v>15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</row>
    <row r="14" spans="1:174">
      <c r="A14" s="154" t="s">
        <v>21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6"/>
    </row>
    <row r="15" spans="1:174" s="5" customFormat="1">
      <c r="A15" s="78" t="s">
        <v>22</v>
      </c>
      <c r="B15" s="30" t="s">
        <v>23</v>
      </c>
      <c r="C15" s="46">
        <v>380.35</v>
      </c>
      <c r="D15" s="63">
        <v>719</v>
      </c>
      <c r="E15" s="95">
        <v>267</v>
      </c>
      <c r="F15" s="10">
        <f>E15/C15</f>
        <v>0.7019850138030761</v>
      </c>
      <c r="G15" s="18">
        <f>E15*H15%</f>
        <v>8.01</v>
      </c>
      <c r="H15" s="41">
        <v>3</v>
      </c>
      <c r="I15" s="19">
        <v>5</v>
      </c>
      <c r="J15" s="17">
        <f>I15/E15%</f>
        <v>1.8726591760299627</v>
      </c>
      <c r="K15" s="18"/>
      <c r="L15" s="15"/>
      <c r="M15" s="15"/>
      <c r="N15" s="15">
        <v>4</v>
      </c>
      <c r="O15" s="15">
        <f>I15*20%</f>
        <v>1</v>
      </c>
    </row>
    <row r="16" spans="1:174" s="70" customFormat="1" ht="45">
      <c r="A16" s="78" t="s">
        <v>24</v>
      </c>
      <c r="B16" s="30" t="s">
        <v>314</v>
      </c>
      <c r="C16" s="46"/>
      <c r="D16" s="64"/>
      <c r="E16" s="95"/>
      <c r="F16" s="67"/>
      <c r="G16" s="37"/>
      <c r="H16" s="42"/>
      <c r="I16" s="35">
        <v>3</v>
      </c>
      <c r="J16" s="36"/>
      <c r="K16" s="37"/>
      <c r="L16" s="16"/>
      <c r="M16" s="16"/>
      <c r="N16" s="16">
        <v>2</v>
      </c>
      <c r="O16" s="16">
        <v>1</v>
      </c>
    </row>
    <row r="17" spans="1:174" s="5" customFormat="1">
      <c r="A17" s="78" t="s">
        <v>26</v>
      </c>
      <c r="B17" s="30" t="s">
        <v>25</v>
      </c>
      <c r="C17" s="43">
        <v>76.88</v>
      </c>
      <c r="D17" s="64">
        <v>115</v>
      </c>
      <c r="E17" s="95">
        <v>160</v>
      </c>
      <c r="F17" s="10">
        <f>E17/C17</f>
        <v>2.0811654526534862</v>
      </c>
      <c r="G17" s="18">
        <f t="shared" ref="G17:G24" si="0">E17*H17%</f>
        <v>11.200000000000001</v>
      </c>
      <c r="H17" s="41">
        <v>7</v>
      </c>
      <c r="I17" s="19">
        <v>11</v>
      </c>
      <c r="J17" s="17">
        <f t="shared" ref="J17:J24" si="1">I17/E17%</f>
        <v>6.875</v>
      </c>
      <c r="K17" s="18"/>
      <c r="L17" s="15">
        <v>1</v>
      </c>
      <c r="M17" s="15"/>
      <c r="N17" s="15">
        <v>5</v>
      </c>
      <c r="O17" s="15">
        <v>5</v>
      </c>
    </row>
    <row r="18" spans="1:174" s="5" customFormat="1">
      <c r="A18" s="78" t="s">
        <v>28</v>
      </c>
      <c r="B18" s="56" t="s">
        <v>27</v>
      </c>
      <c r="C18" s="46">
        <v>24.2</v>
      </c>
      <c r="D18" s="65">
        <v>128</v>
      </c>
      <c r="E18" s="95">
        <v>149</v>
      </c>
      <c r="F18" s="10">
        <f>E18/C18</f>
        <v>6.1570247933884303</v>
      </c>
      <c r="G18" s="18">
        <f t="shared" si="0"/>
        <v>14.9</v>
      </c>
      <c r="H18" s="41">
        <v>10</v>
      </c>
      <c r="I18" s="19">
        <v>14</v>
      </c>
      <c r="J18" s="17">
        <f t="shared" si="1"/>
        <v>9.3959731543624159</v>
      </c>
      <c r="K18" s="18"/>
      <c r="L18" s="15"/>
      <c r="M18" s="15">
        <v>2</v>
      </c>
      <c r="N18" s="15">
        <v>9</v>
      </c>
      <c r="O18" s="15">
        <v>3</v>
      </c>
    </row>
    <row r="19" spans="1:174" s="115" customFormat="1">
      <c r="A19" s="78" t="s">
        <v>30</v>
      </c>
      <c r="B19" s="105" t="s">
        <v>29</v>
      </c>
      <c r="C19" s="106">
        <v>38.39</v>
      </c>
      <c r="D19" s="107">
        <v>105</v>
      </c>
      <c r="E19" s="108">
        <v>108</v>
      </c>
      <c r="F19" s="109">
        <f>E19/C19</f>
        <v>2.8132326126595468</v>
      </c>
      <c r="G19" s="110">
        <f t="shared" si="0"/>
        <v>7.5600000000000005</v>
      </c>
      <c r="H19" s="111">
        <v>7</v>
      </c>
      <c r="I19" s="112">
        <v>7</v>
      </c>
      <c r="J19" s="113">
        <f t="shared" si="1"/>
        <v>6.481481481481481</v>
      </c>
      <c r="K19" s="110"/>
      <c r="L19" s="114"/>
      <c r="M19" s="114">
        <v>1</v>
      </c>
      <c r="N19" s="114">
        <v>4</v>
      </c>
      <c r="O19" s="111">
        <v>2</v>
      </c>
    </row>
    <row r="20" spans="1:174" s="5" customFormat="1">
      <c r="A20" s="78" t="s">
        <v>32</v>
      </c>
      <c r="B20" s="30" t="s">
        <v>31</v>
      </c>
      <c r="C20" s="66">
        <v>21.94</v>
      </c>
      <c r="D20" s="63">
        <v>121</v>
      </c>
      <c r="E20" s="95">
        <v>144</v>
      </c>
      <c r="F20" s="10">
        <f t="shared" ref="F20" si="2">E20/C20</f>
        <v>6.563354603463992</v>
      </c>
      <c r="G20" s="18">
        <f t="shared" si="0"/>
        <v>14.4</v>
      </c>
      <c r="H20" s="41">
        <v>10</v>
      </c>
      <c r="I20" s="19">
        <v>14</v>
      </c>
      <c r="J20" s="17">
        <f t="shared" si="1"/>
        <v>9.7222222222222232</v>
      </c>
      <c r="K20" s="18"/>
      <c r="L20" s="15">
        <v>2</v>
      </c>
      <c r="M20" s="15">
        <v>1</v>
      </c>
      <c r="N20" s="15">
        <v>8</v>
      </c>
      <c r="O20" s="15">
        <v>3</v>
      </c>
    </row>
    <row r="21" spans="1:174" s="70" customFormat="1" ht="31.5">
      <c r="A21" s="78" t="s">
        <v>34</v>
      </c>
      <c r="B21" s="56" t="s">
        <v>33</v>
      </c>
      <c r="C21" s="20">
        <v>50</v>
      </c>
      <c r="D21" s="64">
        <v>319</v>
      </c>
      <c r="E21" s="95">
        <v>332</v>
      </c>
      <c r="F21" s="67">
        <f>E21/C21</f>
        <v>6.64</v>
      </c>
      <c r="G21" s="37">
        <f t="shared" si="0"/>
        <v>33.200000000000003</v>
      </c>
      <c r="H21" s="42">
        <v>10</v>
      </c>
      <c r="I21" s="35">
        <v>29</v>
      </c>
      <c r="J21" s="36">
        <f t="shared" si="1"/>
        <v>8.7349397590361448</v>
      </c>
      <c r="K21" s="37"/>
      <c r="L21" s="16">
        <v>2</v>
      </c>
      <c r="M21" s="16">
        <v>3</v>
      </c>
      <c r="N21" s="16">
        <v>18</v>
      </c>
      <c r="O21" s="16">
        <v>6</v>
      </c>
    </row>
    <row r="22" spans="1:174" s="70" customFormat="1" ht="45">
      <c r="A22" s="78" t="s">
        <v>319</v>
      </c>
      <c r="B22" s="30" t="s">
        <v>314</v>
      </c>
      <c r="C22" s="20"/>
      <c r="D22" s="64"/>
      <c r="E22" s="95"/>
      <c r="F22" s="67"/>
      <c r="G22" s="37"/>
      <c r="H22" s="42"/>
      <c r="I22" s="35">
        <v>4</v>
      </c>
      <c r="J22" s="36"/>
      <c r="K22" s="37"/>
      <c r="L22" s="16"/>
      <c r="M22" s="16"/>
      <c r="N22" s="16">
        <v>3</v>
      </c>
      <c r="O22" s="16">
        <v>1</v>
      </c>
    </row>
    <row r="23" spans="1:174" s="5" customFormat="1">
      <c r="A23" s="78" t="s">
        <v>320</v>
      </c>
      <c r="B23" s="30" t="s">
        <v>35</v>
      </c>
      <c r="C23" s="20">
        <v>36.840000000000003</v>
      </c>
      <c r="D23" s="11">
        <v>223</v>
      </c>
      <c r="E23" s="95">
        <v>243</v>
      </c>
      <c r="F23" s="25">
        <f>E23/C23</f>
        <v>6.5960912052117262</v>
      </c>
      <c r="G23" s="18">
        <f t="shared" si="0"/>
        <v>24.3</v>
      </c>
      <c r="H23" s="41">
        <v>10</v>
      </c>
      <c r="I23" s="19">
        <v>24</v>
      </c>
      <c r="J23" s="17">
        <f t="shared" si="1"/>
        <v>9.8765432098765427</v>
      </c>
      <c r="K23" s="18"/>
      <c r="L23" s="15">
        <v>1</v>
      </c>
      <c r="M23" s="15">
        <v>2</v>
      </c>
      <c r="N23" s="15">
        <v>16</v>
      </c>
      <c r="O23" s="15">
        <f>I23*20%</f>
        <v>4.8000000000000007</v>
      </c>
    </row>
    <row r="24" spans="1:174" s="5" customFormat="1">
      <c r="A24" s="78" t="s">
        <v>331</v>
      </c>
      <c r="B24" s="68" t="s">
        <v>309</v>
      </c>
      <c r="C24" s="45">
        <v>33.630000000000003</v>
      </c>
      <c r="D24" s="28">
        <v>0</v>
      </c>
      <c r="E24" s="95">
        <v>83</v>
      </c>
      <c r="F24" s="48">
        <f>E24/C24</f>
        <v>2.4680344930121914</v>
      </c>
      <c r="G24" s="18">
        <f t="shared" si="0"/>
        <v>5.8100000000000005</v>
      </c>
      <c r="H24" s="41">
        <v>7</v>
      </c>
      <c r="I24" s="19">
        <v>5</v>
      </c>
      <c r="J24" s="17">
        <f t="shared" si="1"/>
        <v>6.024096385542169</v>
      </c>
      <c r="K24" s="18"/>
      <c r="L24" s="15"/>
      <c r="M24" s="15"/>
      <c r="N24" s="15">
        <v>4</v>
      </c>
      <c r="O24" s="15">
        <f>I24*20%</f>
        <v>1</v>
      </c>
    </row>
    <row r="25" spans="1:174" s="5" customFormat="1">
      <c r="A25" s="18"/>
      <c r="B25" s="119" t="s">
        <v>36</v>
      </c>
      <c r="C25" s="22">
        <f t="shared" ref="C25:J25" si="3">SUM(C15:C24)</f>
        <v>662.23000000000013</v>
      </c>
      <c r="D25" s="22">
        <f t="shared" si="3"/>
        <v>1730</v>
      </c>
      <c r="E25" s="94">
        <f t="shared" si="3"/>
        <v>1486</v>
      </c>
      <c r="F25" s="23">
        <f t="shared" si="3"/>
        <v>34.02088817419245</v>
      </c>
      <c r="G25" s="18">
        <f t="shared" si="3"/>
        <v>119.38000000000001</v>
      </c>
      <c r="H25" s="17">
        <f t="shared" si="3"/>
        <v>64</v>
      </c>
      <c r="I25" s="19">
        <f t="shared" si="3"/>
        <v>116</v>
      </c>
      <c r="J25" s="17">
        <f t="shared" si="3"/>
        <v>58.982915388550936</v>
      </c>
      <c r="K25" s="18"/>
      <c r="L25" s="15">
        <f>SUM(L15:L24)</f>
        <v>6</v>
      </c>
      <c r="M25" s="15">
        <f>SUM(M15:M24)</f>
        <v>9</v>
      </c>
      <c r="N25" s="15">
        <f>SUM(N15:N24)</f>
        <v>73</v>
      </c>
      <c r="O25" s="15">
        <f>SUM(O15:O24)</f>
        <v>27.8</v>
      </c>
    </row>
    <row r="26" spans="1:174" s="5" customFormat="1" ht="15" customHeight="1">
      <c r="A26" s="179" t="s">
        <v>37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</row>
    <row r="27" spans="1:174" s="118" customFormat="1">
      <c r="A27" s="78" t="s">
        <v>38</v>
      </c>
      <c r="B27" s="52" t="s">
        <v>23</v>
      </c>
      <c r="C27" s="20">
        <v>425.29</v>
      </c>
      <c r="D27" s="11">
        <v>83</v>
      </c>
      <c r="E27" s="95">
        <v>113</v>
      </c>
      <c r="F27" s="69">
        <f>E27/C27</f>
        <v>0.26570105104752051</v>
      </c>
      <c r="G27" s="18">
        <f>E27*H27%</f>
        <v>3.3899999999999997</v>
      </c>
      <c r="H27" s="41">
        <v>3</v>
      </c>
      <c r="I27" s="19">
        <v>3</v>
      </c>
      <c r="J27" s="17">
        <f>I27/E27%</f>
        <v>2.6548672566371683</v>
      </c>
      <c r="K27" s="18"/>
      <c r="L27" s="15"/>
      <c r="M27" s="15"/>
      <c r="N27" s="15">
        <f>I27-L27-O27</f>
        <v>2</v>
      </c>
      <c r="O27" s="1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s="70" customFormat="1" ht="30">
      <c r="A28" s="78" t="s">
        <v>39</v>
      </c>
      <c r="B28" s="52" t="s">
        <v>40</v>
      </c>
      <c r="C28" s="20">
        <v>60.46</v>
      </c>
      <c r="D28" s="21">
        <v>120</v>
      </c>
      <c r="E28" s="95">
        <v>130</v>
      </c>
      <c r="F28" s="69">
        <f t="shared" ref="F28:F30" si="4">E28/C28</f>
        <v>2.1501819384717167</v>
      </c>
      <c r="G28" s="37">
        <f>E28*H28%</f>
        <v>9.1000000000000014</v>
      </c>
      <c r="H28" s="42">
        <v>7</v>
      </c>
      <c r="I28" s="35">
        <v>9</v>
      </c>
      <c r="J28" s="36">
        <f>I28/E28%</f>
        <v>6.9230769230769225</v>
      </c>
      <c r="K28" s="37"/>
      <c r="L28" s="16">
        <v>1</v>
      </c>
      <c r="M28" s="16"/>
      <c r="N28" s="16">
        <v>4</v>
      </c>
      <c r="O28" s="16">
        <v>4</v>
      </c>
    </row>
    <row r="29" spans="1:174" s="5" customFormat="1">
      <c r="A29" s="78" t="s">
        <v>41</v>
      </c>
      <c r="B29" s="52" t="s">
        <v>42</v>
      </c>
      <c r="C29" s="20">
        <v>79.22</v>
      </c>
      <c r="D29" s="11">
        <v>195</v>
      </c>
      <c r="E29" s="95">
        <v>229</v>
      </c>
      <c r="F29" s="69">
        <f t="shared" si="4"/>
        <v>2.8906841706639739</v>
      </c>
      <c r="G29" s="18">
        <f>E29*H29%</f>
        <v>16.03</v>
      </c>
      <c r="H29" s="41">
        <v>7</v>
      </c>
      <c r="I29" s="19">
        <v>16</v>
      </c>
      <c r="J29" s="17">
        <f>I29/E29%</f>
        <v>6.9868995633187776</v>
      </c>
      <c r="K29" s="18"/>
      <c r="L29" s="15">
        <v>2</v>
      </c>
      <c r="M29" s="15">
        <v>2</v>
      </c>
      <c r="N29" s="15">
        <v>8</v>
      </c>
      <c r="O29" s="15">
        <v>4</v>
      </c>
    </row>
    <row r="30" spans="1:174" s="118" customFormat="1">
      <c r="A30" s="78" t="s">
        <v>321</v>
      </c>
      <c r="B30" s="121" t="s">
        <v>315</v>
      </c>
      <c r="C30" s="45">
        <v>80.822999999999993</v>
      </c>
      <c r="D30" s="11">
        <v>0</v>
      </c>
      <c r="E30" s="95">
        <v>21</v>
      </c>
      <c r="F30" s="69">
        <f t="shared" si="4"/>
        <v>0.25982702943469066</v>
      </c>
      <c r="G30" s="18">
        <f>E30*H30%</f>
        <v>0.63</v>
      </c>
      <c r="H30" s="41">
        <v>3</v>
      </c>
      <c r="I30" s="19">
        <v>0</v>
      </c>
      <c r="J30" s="17">
        <v>0</v>
      </c>
      <c r="K30" s="18"/>
      <c r="L30" s="15">
        <v>0</v>
      </c>
      <c r="M30" s="15">
        <v>0</v>
      </c>
      <c r="N30" s="15">
        <v>0</v>
      </c>
      <c r="O30" s="15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s="5" customFormat="1">
      <c r="A31" s="18"/>
      <c r="B31" s="26" t="s">
        <v>36</v>
      </c>
      <c r="C31" s="44">
        <f t="shared" ref="C31:J31" si="5">SUM(C27:C30)</f>
        <v>645.79300000000001</v>
      </c>
      <c r="D31" s="120">
        <f t="shared" si="5"/>
        <v>398</v>
      </c>
      <c r="E31" s="94">
        <f t="shared" si="5"/>
        <v>493</v>
      </c>
      <c r="F31" s="69">
        <f>SUM(F27:F30)</f>
        <v>5.5663941896179017</v>
      </c>
      <c r="G31" s="18">
        <f t="shared" si="5"/>
        <v>29.150000000000002</v>
      </c>
      <c r="H31" s="17">
        <f t="shared" si="5"/>
        <v>20</v>
      </c>
      <c r="I31" s="19">
        <f t="shared" si="5"/>
        <v>28</v>
      </c>
      <c r="J31" s="17">
        <f t="shared" si="5"/>
        <v>16.564843743032867</v>
      </c>
      <c r="K31" s="18"/>
      <c r="L31" s="15">
        <f>SUM(L27:L30)</f>
        <v>3</v>
      </c>
      <c r="M31" s="15">
        <f>SUM(M27:M30)</f>
        <v>2</v>
      </c>
      <c r="N31" s="15">
        <f>SUM(N27:N30)</f>
        <v>14</v>
      </c>
      <c r="O31" s="15">
        <f>SUM(O27:O30)</f>
        <v>9</v>
      </c>
    </row>
    <row r="32" spans="1:174" s="5" customFormat="1" ht="15" customHeight="1">
      <c r="A32" s="179" t="s">
        <v>43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s="5" customFormat="1">
      <c r="A33" s="78" t="s">
        <v>322</v>
      </c>
      <c r="B33" s="52" t="s">
        <v>44</v>
      </c>
      <c r="C33" s="20">
        <v>222.18</v>
      </c>
      <c r="D33" s="11">
        <v>210</v>
      </c>
      <c r="E33" s="95">
        <v>208</v>
      </c>
      <c r="F33" s="50">
        <f>E33/C33</f>
        <v>0.93617787379602124</v>
      </c>
      <c r="G33" s="18">
        <f>E33*H33%</f>
        <v>6.24</v>
      </c>
      <c r="H33" s="41">
        <v>3</v>
      </c>
      <c r="I33" s="19">
        <v>0</v>
      </c>
      <c r="J33" s="17">
        <f>I33/E33%</f>
        <v>0</v>
      </c>
      <c r="K33" s="18"/>
      <c r="L33" s="15"/>
      <c r="M33" s="15"/>
      <c r="N33" s="15"/>
      <c r="O33" s="15"/>
    </row>
    <row r="34" spans="1:15" s="5" customFormat="1">
      <c r="A34" s="78" t="s">
        <v>45</v>
      </c>
      <c r="B34" s="52" t="s">
        <v>46</v>
      </c>
      <c r="C34" s="20">
        <v>141.53</v>
      </c>
      <c r="D34" s="11">
        <v>97</v>
      </c>
      <c r="E34" s="95">
        <v>114</v>
      </c>
      <c r="F34" s="25">
        <f>E34/C34</f>
        <v>0.80548293647989821</v>
      </c>
      <c r="G34" s="18">
        <f>E34*H34%</f>
        <v>3.42</v>
      </c>
      <c r="H34" s="41">
        <v>3</v>
      </c>
      <c r="I34" s="19">
        <v>3</v>
      </c>
      <c r="J34" s="17">
        <f>I34/E34%</f>
        <v>2.6315789473684212</v>
      </c>
      <c r="K34" s="18"/>
      <c r="L34" s="15"/>
      <c r="M34" s="15"/>
      <c r="N34" s="15">
        <v>2</v>
      </c>
      <c r="O34" s="15">
        <f>I34*20%</f>
        <v>0.60000000000000009</v>
      </c>
    </row>
    <row r="35" spans="1:15" s="5" customFormat="1">
      <c r="A35" s="78" t="s">
        <v>47</v>
      </c>
      <c r="B35" s="52" t="s">
        <v>48</v>
      </c>
      <c r="C35" s="20">
        <v>12.042999999999999</v>
      </c>
      <c r="D35" s="11">
        <v>7</v>
      </c>
      <c r="E35" s="95">
        <v>7</v>
      </c>
      <c r="F35" s="25">
        <f t="shared" ref="F35:F36" si="6">E35/C35</f>
        <v>0.58125051897367774</v>
      </c>
      <c r="G35" s="18">
        <f>E35*H35%</f>
        <v>0.21</v>
      </c>
      <c r="H35" s="41">
        <v>3</v>
      </c>
      <c r="I35" s="19">
        <v>0</v>
      </c>
      <c r="J35" s="17">
        <f>I35/E35%</f>
        <v>0</v>
      </c>
      <c r="K35" s="18"/>
      <c r="L35" s="15"/>
      <c r="M35" s="15"/>
      <c r="N35" s="15"/>
      <c r="O35" s="15"/>
    </row>
    <row r="36" spans="1:15" s="5" customFormat="1">
      <c r="A36" s="78" t="s">
        <v>323</v>
      </c>
      <c r="B36" s="71" t="s">
        <v>49</v>
      </c>
      <c r="C36" s="72">
        <v>51.01</v>
      </c>
      <c r="D36" s="11">
        <v>59</v>
      </c>
      <c r="E36" s="95">
        <v>135</v>
      </c>
      <c r="F36" s="25">
        <f t="shared" si="6"/>
        <v>2.6465398941384044</v>
      </c>
      <c r="G36" s="18">
        <f>E36*H36%</f>
        <v>9.4500000000000011</v>
      </c>
      <c r="H36" s="41">
        <v>7</v>
      </c>
      <c r="I36" s="19">
        <v>9</v>
      </c>
      <c r="J36" s="17">
        <f>I36/E36%</f>
        <v>6.6666666666666661</v>
      </c>
      <c r="K36" s="18"/>
      <c r="L36" s="15">
        <v>1</v>
      </c>
      <c r="M36" s="15">
        <v>1</v>
      </c>
      <c r="N36" s="15">
        <v>5</v>
      </c>
      <c r="O36" s="15">
        <f>I36*20%</f>
        <v>1.8</v>
      </c>
    </row>
    <row r="37" spans="1:15" s="5" customFormat="1">
      <c r="A37" s="18"/>
      <c r="B37" s="119" t="s">
        <v>36</v>
      </c>
      <c r="C37" s="44">
        <f>SUM(C33:C36)</f>
        <v>426.76300000000003</v>
      </c>
      <c r="D37" s="24">
        <f>SUM(D33:D36)</f>
        <v>373</v>
      </c>
      <c r="E37" s="94">
        <f>SUM(E33:E36)</f>
        <v>464</v>
      </c>
      <c r="F37" s="31">
        <f>SUM(F33:F36)</f>
        <v>4.9694512233880017</v>
      </c>
      <c r="G37" s="18">
        <f t="shared" ref="G37:J37" si="7">SUM(G33:G36)</f>
        <v>19.32</v>
      </c>
      <c r="H37" s="17"/>
      <c r="I37" s="19">
        <f t="shared" si="7"/>
        <v>12</v>
      </c>
      <c r="J37" s="17">
        <f t="shared" si="7"/>
        <v>9.2982456140350873</v>
      </c>
      <c r="K37" s="18"/>
      <c r="L37" s="15">
        <f>SUM(L34:L36)</f>
        <v>1</v>
      </c>
      <c r="M37" s="15">
        <f>SUM(M34:M36)</f>
        <v>1</v>
      </c>
      <c r="N37" s="15">
        <f>SUM(N34:N36)</f>
        <v>7</v>
      </c>
      <c r="O37" s="15">
        <v>3</v>
      </c>
    </row>
    <row r="38" spans="1:15" s="5" customFormat="1" ht="15" customHeight="1">
      <c r="A38" s="179" t="s">
        <v>50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</row>
    <row r="39" spans="1:15" s="5" customFormat="1">
      <c r="A39" s="78" t="s">
        <v>51</v>
      </c>
      <c r="B39" s="52" t="s">
        <v>44</v>
      </c>
      <c r="C39" s="43">
        <v>163.19999999999999</v>
      </c>
      <c r="D39" s="11">
        <v>267</v>
      </c>
      <c r="E39" s="95">
        <v>114</v>
      </c>
      <c r="F39" s="25">
        <f>E39/C39</f>
        <v>0.69852941176470595</v>
      </c>
      <c r="G39" s="18">
        <f>E39*H39%</f>
        <v>3.42</v>
      </c>
      <c r="H39" s="41">
        <v>3</v>
      </c>
      <c r="I39" s="19">
        <v>3</v>
      </c>
      <c r="J39" s="17">
        <f>I39/E39%</f>
        <v>2.6315789473684212</v>
      </c>
      <c r="K39" s="18"/>
      <c r="L39" s="15"/>
      <c r="M39" s="15"/>
      <c r="N39" s="15">
        <f>I39-L39-O39</f>
        <v>2</v>
      </c>
      <c r="O39" s="15">
        <v>1</v>
      </c>
    </row>
    <row r="40" spans="1:15" s="5" customFormat="1">
      <c r="A40" s="78" t="s">
        <v>52</v>
      </c>
      <c r="B40" s="52" t="s">
        <v>53</v>
      </c>
      <c r="C40" s="43">
        <v>275.52999999999997</v>
      </c>
      <c r="D40" s="11">
        <v>10</v>
      </c>
      <c r="E40" s="95">
        <v>24</v>
      </c>
      <c r="F40" s="25">
        <f t="shared" ref="F40:F43" si="8">E40/C40</f>
        <v>8.7104852466156138E-2</v>
      </c>
      <c r="G40" s="18">
        <f>E40*H40%</f>
        <v>0.72</v>
      </c>
      <c r="H40" s="41">
        <v>3</v>
      </c>
      <c r="I40" s="19">
        <v>0</v>
      </c>
      <c r="J40" s="17">
        <f>I40/E40%</f>
        <v>0</v>
      </c>
      <c r="K40" s="18"/>
      <c r="L40" s="15"/>
      <c r="M40" s="15"/>
      <c r="N40" s="15"/>
      <c r="O40" s="15"/>
    </row>
    <row r="41" spans="1:15" s="70" customFormat="1" ht="30">
      <c r="A41" s="78" t="s">
        <v>54</v>
      </c>
      <c r="B41" s="52" t="s">
        <v>55</v>
      </c>
      <c r="C41" s="43">
        <v>65.400000000000006</v>
      </c>
      <c r="D41" s="21">
        <v>42</v>
      </c>
      <c r="E41" s="95">
        <v>61</v>
      </c>
      <c r="F41" s="60">
        <f t="shared" si="8"/>
        <v>0.93272171253822622</v>
      </c>
      <c r="G41" s="37">
        <f>E41*H41%</f>
        <v>1.8299999999999998</v>
      </c>
      <c r="H41" s="42">
        <v>3</v>
      </c>
      <c r="I41" s="35">
        <v>1</v>
      </c>
      <c r="J41" s="36">
        <f>I41/E41%</f>
        <v>1.639344262295082</v>
      </c>
      <c r="K41" s="37"/>
      <c r="L41" s="16"/>
      <c r="M41" s="16"/>
      <c r="N41" s="16">
        <v>1</v>
      </c>
      <c r="O41" s="16"/>
    </row>
    <row r="42" spans="1:15" s="5" customFormat="1" ht="30">
      <c r="A42" s="78" t="s">
        <v>57</v>
      </c>
      <c r="B42" s="52" t="s">
        <v>56</v>
      </c>
      <c r="C42" s="43">
        <v>33.369999999999997</v>
      </c>
      <c r="D42" s="11">
        <v>0</v>
      </c>
      <c r="E42" s="95">
        <v>0</v>
      </c>
      <c r="F42" s="25">
        <f t="shared" si="8"/>
        <v>0</v>
      </c>
      <c r="G42" s="18">
        <f>E42*H42%</f>
        <v>0</v>
      </c>
      <c r="H42" s="41">
        <v>3</v>
      </c>
      <c r="I42" s="19">
        <f>E42*H42%</f>
        <v>0</v>
      </c>
      <c r="J42" s="17">
        <v>0</v>
      </c>
      <c r="K42" s="18"/>
      <c r="L42" s="15"/>
      <c r="M42" s="15"/>
      <c r="N42" s="15"/>
      <c r="O42" s="15"/>
    </row>
    <row r="43" spans="1:15" s="5" customFormat="1">
      <c r="A43" s="78" t="s">
        <v>324</v>
      </c>
      <c r="B43" s="52" t="s">
        <v>58</v>
      </c>
      <c r="C43" s="43">
        <v>64</v>
      </c>
      <c r="D43" s="11">
        <v>75</v>
      </c>
      <c r="E43" s="95">
        <v>112</v>
      </c>
      <c r="F43" s="25">
        <f t="shared" si="8"/>
        <v>1.75</v>
      </c>
      <c r="G43" s="18">
        <f>E43*H43%</f>
        <v>5.6000000000000005</v>
      </c>
      <c r="H43" s="41">
        <v>5</v>
      </c>
      <c r="I43" s="19">
        <v>5</v>
      </c>
      <c r="J43" s="17">
        <f>I43/E43%</f>
        <v>4.4642857142857135</v>
      </c>
      <c r="K43" s="18"/>
      <c r="L43" s="15">
        <v>1</v>
      </c>
      <c r="M43" s="15"/>
      <c r="N43" s="15">
        <v>3</v>
      </c>
      <c r="O43" s="15">
        <v>1</v>
      </c>
    </row>
    <row r="44" spans="1:15" s="5" customFormat="1">
      <c r="A44" s="18"/>
      <c r="B44" s="119" t="s">
        <v>36</v>
      </c>
      <c r="C44" s="120">
        <f>SUM(C39:C43)</f>
        <v>601.5</v>
      </c>
      <c r="D44" s="24">
        <f>SUM(D39:D43)</f>
        <v>394</v>
      </c>
      <c r="E44" s="94">
        <f>SUM(E39:E43)</f>
        <v>311</v>
      </c>
      <c r="F44" s="23">
        <f>SUM(F39:F43)</f>
        <v>3.4683559767690886</v>
      </c>
      <c r="G44" s="18">
        <f t="shared" ref="G44:I44" si="9">SUM(G39:G43)</f>
        <v>11.57</v>
      </c>
      <c r="H44" s="17"/>
      <c r="I44" s="19">
        <f t="shared" si="9"/>
        <v>9</v>
      </c>
      <c r="J44" s="17">
        <f>SUM(J39:J43)</f>
        <v>8.7352089239492159</v>
      </c>
      <c r="K44" s="18"/>
      <c r="L44" s="15">
        <f>SUM(L39:L43)</f>
        <v>1</v>
      </c>
      <c r="M44" s="15"/>
      <c r="N44" s="15">
        <f>SUM(N39:N43)</f>
        <v>6</v>
      </c>
      <c r="O44" s="15">
        <f>SUM(O39:O43)</f>
        <v>2</v>
      </c>
    </row>
    <row r="45" spans="1:15" s="5" customFormat="1" ht="15" customHeight="1">
      <c r="A45" s="175" t="s">
        <v>59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6"/>
    </row>
    <row r="46" spans="1:15" s="5" customFormat="1">
      <c r="A46" s="78" t="s">
        <v>60</v>
      </c>
      <c r="B46" s="47" t="s">
        <v>23</v>
      </c>
      <c r="C46" s="9">
        <v>817.7</v>
      </c>
      <c r="D46" s="18">
        <v>867</v>
      </c>
      <c r="E46" s="95">
        <v>1491</v>
      </c>
      <c r="F46" s="25">
        <f>E46/C46</f>
        <v>1.8234071175247646</v>
      </c>
      <c r="G46" s="18">
        <f>E46*H46%</f>
        <v>44.73</v>
      </c>
      <c r="H46" s="41">
        <v>3</v>
      </c>
      <c r="I46" s="19">
        <v>44</v>
      </c>
      <c r="J46" s="17">
        <f>I46/E46%</f>
        <v>2.9510395707578807</v>
      </c>
      <c r="K46" s="18"/>
      <c r="L46" s="15">
        <v>3</v>
      </c>
      <c r="M46" s="15">
        <v>3</v>
      </c>
      <c r="N46" s="15">
        <v>29</v>
      </c>
      <c r="O46" s="15">
        <v>9</v>
      </c>
    </row>
    <row r="47" spans="1:15" s="5" customFormat="1">
      <c r="A47" s="78" t="s">
        <v>61</v>
      </c>
      <c r="B47" s="47" t="s">
        <v>62</v>
      </c>
      <c r="C47" s="46">
        <v>120.7</v>
      </c>
      <c r="D47" s="18">
        <v>255</v>
      </c>
      <c r="E47" s="95">
        <v>177</v>
      </c>
      <c r="F47" s="25">
        <f t="shared" ref="F47:F49" si="10">E47/C47</f>
        <v>1.4664457332228666</v>
      </c>
      <c r="G47" s="18">
        <f>E47*H47%</f>
        <v>8.85</v>
      </c>
      <c r="H47" s="41">
        <v>5</v>
      </c>
      <c r="I47" s="19">
        <v>5</v>
      </c>
      <c r="J47" s="17">
        <f>I47/E47%</f>
        <v>2.8248587570621471</v>
      </c>
      <c r="K47" s="18"/>
      <c r="L47" s="15"/>
      <c r="M47" s="15"/>
      <c r="N47" s="15">
        <v>4</v>
      </c>
      <c r="O47" s="15">
        <v>1</v>
      </c>
    </row>
    <row r="48" spans="1:15" s="5" customFormat="1">
      <c r="A48" s="11">
        <v>5.4</v>
      </c>
      <c r="B48" s="71" t="s">
        <v>63</v>
      </c>
      <c r="C48" s="73">
        <v>152.26</v>
      </c>
      <c r="D48" s="18">
        <v>117</v>
      </c>
      <c r="E48" s="95">
        <v>150</v>
      </c>
      <c r="F48" s="25">
        <f t="shared" si="10"/>
        <v>0.98515696834362276</v>
      </c>
      <c r="G48" s="18">
        <f>E48*H48%</f>
        <v>4.5</v>
      </c>
      <c r="H48" s="41">
        <v>3</v>
      </c>
      <c r="I48" s="19">
        <v>4</v>
      </c>
      <c r="J48" s="17">
        <f>I48/E48%</f>
        <v>2.6666666666666665</v>
      </c>
      <c r="K48" s="18"/>
      <c r="L48" s="15"/>
      <c r="M48" s="15"/>
      <c r="N48" s="15">
        <v>3</v>
      </c>
      <c r="O48" s="15">
        <v>1</v>
      </c>
    </row>
    <row r="49" spans="1:15" s="70" customFormat="1" ht="30">
      <c r="A49" s="78" t="s">
        <v>64</v>
      </c>
      <c r="B49" s="52" t="s">
        <v>65</v>
      </c>
      <c r="C49" s="74">
        <v>260.12</v>
      </c>
      <c r="D49" s="75">
        <v>103</v>
      </c>
      <c r="E49" s="95">
        <v>218</v>
      </c>
      <c r="F49" s="60">
        <f t="shared" si="10"/>
        <v>0.83807473473781335</v>
      </c>
      <c r="G49" s="37">
        <f>E49*H49%</f>
        <v>6.54</v>
      </c>
      <c r="H49" s="42">
        <v>3</v>
      </c>
      <c r="I49" s="35">
        <v>6</v>
      </c>
      <c r="J49" s="36">
        <f>I49/E49%</f>
        <v>2.7522935779816513</v>
      </c>
      <c r="K49" s="37"/>
      <c r="L49" s="16"/>
      <c r="M49" s="16"/>
      <c r="N49" s="16">
        <v>4</v>
      </c>
      <c r="O49" s="16">
        <v>2</v>
      </c>
    </row>
    <row r="50" spans="1:15" s="5" customFormat="1">
      <c r="A50" s="18"/>
      <c r="B50" s="119" t="s">
        <v>36</v>
      </c>
      <c r="C50" s="120">
        <f>SUM(C46:C49)</f>
        <v>1350.7800000000002</v>
      </c>
      <c r="D50" s="24">
        <f>SUM(D46:D49)</f>
        <v>1342</v>
      </c>
      <c r="E50" s="94">
        <f>SUM(E46:E49)</f>
        <v>2036</v>
      </c>
      <c r="F50" s="23">
        <f>SUM(F46:F49)</f>
        <v>5.1130845538290677</v>
      </c>
      <c r="G50" s="18">
        <f t="shared" ref="G50:J50" si="11">SUM(G46:G49)</f>
        <v>64.62</v>
      </c>
      <c r="H50" s="17"/>
      <c r="I50" s="19">
        <f t="shared" si="11"/>
        <v>59</v>
      </c>
      <c r="J50" s="17">
        <f t="shared" si="11"/>
        <v>11.194858572468346</v>
      </c>
      <c r="K50" s="18"/>
      <c r="L50" s="15">
        <f>SUM(L46:L49)</f>
        <v>3</v>
      </c>
      <c r="M50" s="15">
        <f>SUM(M46:M49)</f>
        <v>3</v>
      </c>
      <c r="N50" s="15">
        <f>SUM(N46:N49)</f>
        <v>40</v>
      </c>
      <c r="O50" s="15">
        <f>SUM(O46:O49)</f>
        <v>13</v>
      </c>
    </row>
    <row r="51" spans="1:15" s="5" customFormat="1" ht="15" customHeight="1">
      <c r="A51" s="175" t="s">
        <v>66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/>
    </row>
    <row r="52" spans="1:15" s="5" customFormat="1">
      <c r="A52" s="91" t="s">
        <v>67</v>
      </c>
      <c r="B52" s="51" t="s">
        <v>23</v>
      </c>
      <c r="C52" s="27">
        <v>189.9</v>
      </c>
      <c r="D52" s="11">
        <v>0</v>
      </c>
      <c r="E52" s="98">
        <v>0</v>
      </c>
      <c r="F52" s="25">
        <f t="shared" ref="F52:F53" si="12">E52/C52</f>
        <v>0</v>
      </c>
      <c r="G52" s="18">
        <f>E52*H52%</f>
        <v>0</v>
      </c>
      <c r="H52" s="17">
        <v>0</v>
      </c>
      <c r="I52" s="19">
        <f>E52*H52%</f>
        <v>0</v>
      </c>
      <c r="J52" s="17">
        <v>0</v>
      </c>
      <c r="K52" s="18"/>
      <c r="L52" s="15"/>
      <c r="M52" s="15"/>
      <c r="N52" s="15"/>
      <c r="O52" s="15"/>
    </row>
    <row r="53" spans="1:15" s="5" customFormat="1">
      <c r="A53" s="78" t="s">
        <v>68</v>
      </c>
      <c r="B53" s="52" t="s">
        <v>69</v>
      </c>
      <c r="C53" s="20">
        <v>203.81</v>
      </c>
      <c r="D53" s="18">
        <v>0</v>
      </c>
      <c r="E53" s="56">
        <v>0</v>
      </c>
      <c r="F53" s="25">
        <f t="shared" si="12"/>
        <v>0</v>
      </c>
      <c r="G53" s="18">
        <f>E53*H53%</f>
        <v>0</v>
      </c>
      <c r="H53" s="17">
        <v>0</v>
      </c>
      <c r="I53" s="19">
        <f>E53*H53%</f>
        <v>0</v>
      </c>
      <c r="J53" s="17">
        <v>0</v>
      </c>
      <c r="K53" s="18"/>
      <c r="L53" s="15"/>
      <c r="M53" s="15"/>
      <c r="N53" s="15"/>
      <c r="O53" s="15"/>
    </row>
    <row r="54" spans="1:15" s="5" customFormat="1">
      <c r="A54" s="18"/>
      <c r="B54" s="119" t="s">
        <v>36</v>
      </c>
      <c r="C54" s="120">
        <f>SUM(C52:C53)</f>
        <v>393.71000000000004</v>
      </c>
      <c r="D54" s="24">
        <v>0</v>
      </c>
      <c r="E54" s="94">
        <v>0</v>
      </c>
      <c r="F54" s="24">
        <v>0</v>
      </c>
      <c r="G54" s="18">
        <v>0</v>
      </c>
      <c r="H54" s="18">
        <v>0</v>
      </c>
      <c r="I54" s="19">
        <f>SUM(I52:I53)</f>
        <v>0</v>
      </c>
      <c r="J54" s="18">
        <v>0</v>
      </c>
      <c r="K54" s="18"/>
      <c r="L54" s="15"/>
      <c r="M54" s="15"/>
      <c r="N54" s="15"/>
      <c r="O54" s="15"/>
    </row>
    <row r="55" spans="1:15" s="5" customFormat="1" ht="15" customHeight="1">
      <c r="A55" s="175" t="s">
        <v>70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6"/>
    </row>
    <row r="56" spans="1:15" s="5" customFormat="1">
      <c r="A56" s="78" t="s">
        <v>71</v>
      </c>
      <c r="B56" s="52" t="s">
        <v>23</v>
      </c>
      <c r="C56" s="20">
        <v>233.83</v>
      </c>
      <c r="D56" s="11">
        <v>16</v>
      </c>
      <c r="E56" s="95">
        <v>20</v>
      </c>
      <c r="F56" s="25">
        <f t="shared" ref="F56:F57" si="13">E56/C56</f>
        <v>8.5532224265492021E-2</v>
      </c>
      <c r="G56" s="18">
        <f>E56*H56%</f>
        <v>0.6</v>
      </c>
      <c r="H56" s="41">
        <v>3</v>
      </c>
      <c r="I56" s="19">
        <v>0</v>
      </c>
      <c r="J56" s="17">
        <f>I56/E56%</f>
        <v>0</v>
      </c>
      <c r="K56" s="18"/>
      <c r="L56" s="15"/>
      <c r="M56" s="15"/>
      <c r="N56" s="15"/>
      <c r="O56" s="15"/>
    </row>
    <row r="57" spans="1:15" s="5" customFormat="1">
      <c r="A57" s="78" t="s">
        <v>72</v>
      </c>
      <c r="B57" s="52" t="s">
        <v>73</v>
      </c>
      <c r="C57" s="20">
        <v>79.319999999999993</v>
      </c>
      <c r="D57" s="21">
        <v>21</v>
      </c>
      <c r="E57" s="95">
        <v>72</v>
      </c>
      <c r="F57" s="25">
        <f t="shared" si="13"/>
        <v>0.90771558245083217</v>
      </c>
      <c r="G57" s="18">
        <f>E57*H57%</f>
        <v>2.16</v>
      </c>
      <c r="H57" s="41">
        <v>3</v>
      </c>
      <c r="I57" s="19">
        <v>2</v>
      </c>
      <c r="J57" s="17">
        <f>I57/E57%</f>
        <v>2.7777777777777777</v>
      </c>
      <c r="K57" s="18"/>
      <c r="L57" s="15"/>
      <c r="M57" s="15"/>
      <c r="N57" s="15">
        <v>1</v>
      </c>
      <c r="O57" s="15">
        <v>1</v>
      </c>
    </row>
    <row r="58" spans="1:15" s="5" customFormat="1">
      <c r="A58" s="18"/>
      <c r="B58" s="119" t="s">
        <v>36</v>
      </c>
      <c r="C58" s="120">
        <f>SUM(C56:C57)</f>
        <v>313.14999999999998</v>
      </c>
      <c r="D58" s="24">
        <f>SUM(D56:D57)</f>
        <v>37</v>
      </c>
      <c r="E58" s="94">
        <f>SUM(E56:E57)</f>
        <v>92</v>
      </c>
      <c r="F58" s="23">
        <f>SUM(F56:F57)</f>
        <v>0.99324780671632418</v>
      </c>
      <c r="G58" s="18">
        <f>SUM(G56:G57)</f>
        <v>2.7600000000000002</v>
      </c>
      <c r="H58" s="17"/>
      <c r="I58" s="19">
        <f>SUM(I56:I57)</f>
        <v>2</v>
      </c>
      <c r="J58" s="17">
        <f>SUM(J56:J57)</f>
        <v>2.7777777777777777</v>
      </c>
      <c r="K58" s="18"/>
      <c r="L58" s="15"/>
      <c r="M58" s="15"/>
      <c r="N58" s="15">
        <v>1</v>
      </c>
      <c r="O58" s="15">
        <v>1</v>
      </c>
    </row>
    <row r="59" spans="1:15" s="5" customFormat="1" ht="15" customHeight="1">
      <c r="A59" s="175" t="s">
        <v>74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6"/>
    </row>
    <row r="60" spans="1:15" s="5" customFormat="1">
      <c r="A60" s="78" t="s">
        <v>75</v>
      </c>
      <c r="B60" s="52" t="s">
        <v>44</v>
      </c>
      <c r="C60" s="20">
        <v>4100.01</v>
      </c>
      <c r="D60" s="18">
        <v>629</v>
      </c>
      <c r="E60" s="56">
        <v>666</v>
      </c>
      <c r="F60" s="17">
        <f t="shared" ref="F60:F61" si="14">E60/C60</f>
        <v>0.1624386281984678</v>
      </c>
      <c r="G60" s="18">
        <f>E60*H60%</f>
        <v>19.98</v>
      </c>
      <c r="H60" s="41">
        <v>3</v>
      </c>
      <c r="I60" s="19">
        <v>19</v>
      </c>
      <c r="J60" s="17">
        <f>I60/E60%</f>
        <v>2.8528528528528527</v>
      </c>
      <c r="K60" s="18">
        <v>8</v>
      </c>
      <c r="L60" s="15">
        <v>0</v>
      </c>
      <c r="M60" s="15">
        <v>1</v>
      </c>
      <c r="N60" s="15">
        <v>7</v>
      </c>
      <c r="O60" s="15">
        <v>3</v>
      </c>
    </row>
    <row r="61" spans="1:15" s="5" customFormat="1">
      <c r="A61" s="78" t="s">
        <v>76</v>
      </c>
      <c r="B61" s="52" t="s">
        <v>77</v>
      </c>
      <c r="C61" s="20">
        <v>1069.01</v>
      </c>
      <c r="D61" s="18">
        <v>384</v>
      </c>
      <c r="E61" s="56">
        <v>381</v>
      </c>
      <c r="F61" s="116">
        <f t="shared" si="14"/>
        <v>0.35640452381175108</v>
      </c>
      <c r="G61" s="18">
        <f>E61*H61%</f>
        <v>11.43</v>
      </c>
      <c r="H61" s="41">
        <v>3</v>
      </c>
      <c r="I61" s="19">
        <v>11</v>
      </c>
      <c r="J61" s="17">
        <f>I61/E61%</f>
        <v>2.8871391076115485</v>
      </c>
      <c r="K61" s="18"/>
      <c r="L61" s="15"/>
      <c r="M61" s="15">
        <v>1</v>
      </c>
      <c r="N61" s="15">
        <v>7</v>
      </c>
      <c r="O61" s="15">
        <v>3</v>
      </c>
    </row>
    <row r="62" spans="1:15" s="5" customFormat="1">
      <c r="A62" s="18"/>
      <c r="B62" s="119" t="s">
        <v>36</v>
      </c>
      <c r="C62" s="120">
        <f>SUM(C60:C61)</f>
        <v>5169.0200000000004</v>
      </c>
      <c r="D62" s="24">
        <f>SUM(D60:D61)</f>
        <v>1013</v>
      </c>
      <c r="E62" s="94">
        <f>SUM(E60:E61)</f>
        <v>1047</v>
      </c>
      <c r="F62" s="23">
        <f>SUM(F60:F61)</f>
        <v>0.51884315201021891</v>
      </c>
      <c r="G62" s="18">
        <f t="shared" ref="G62:K62" si="15">SUM(G60:G61)</f>
        <v>31.41</v>
      </c>
      <c r="H62" s="17"/>
      <c r="I62" s="19">
        <f t="shared" si="15"/>
        <v>30</v>
      </c>
      <c r="J62" s="17">
        <f t="shared" si="15"/>
        <v>5.7399919604644012</v>
      </c>
      <c r="K62" s="18">
        <f t="shared" si="15"/>
        <v>8</v>
      </c>
      <c r="L62" s="19">
        <f>SUM(L60:L61)</f>
        <v>0</v>
      </c>
      <c r="M62" s="19">
        <f>SUM(M60:M61)</f>
        <v>2</v>
      </c>
      <c r="N62" s="19">
        <f>SUM(N60:N61)</f>
        <v>14</v>
      </c>
      <c r="O62" s="19">
        <f>SUM(O60:O61)</f>
        <v>6</v>
      </c>
    </row>
    <row r="63" spans="1:15" s="5" customFormat="1" ht="15" customHeight="1">
      <c r="A63" s="175" t="s">
        <v>78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6"/>
    </row>
    <row r="64" spans="1:15" s="5" customFormat="1">
      <c r="A64" s="78" t="s">
        <v>79</v>
      </c>
      <c r="B64" s="52" t="s">
        <v>44</v>
      </c>
      <c r="C64" s="9">
        <v>315.85000000000002</v>
      </c>
      <c r="D64" s="11">
        <v>361</v>
      </c>
      <c r="E64" s="95">
        <v>379</v>
      </c>
      <c r="F64" s="32">
        <f t="shared" ref="F64:F73" si="16">E64/C64</f>
        <v>1.1999366788032293</v>
      </c>
      <c r="G64" s="18">
        <f>E64*H64%</f>
        <v>18.95</v>
      </c>
      <c r="H64" s="41">
        <v>5</v>
      </c>
      <c r="I64" s="19">
        <v>17</v>
      </c>
      <c r="J64" s="17">
        <f t="shared" ref="J64:J65" si="17">I64/E64%</f>
        <v>4.4854881266490763</v>
      </c>
      <c r="K64" s="18"/>
      <c r="L64" s="15">
        <v>2</v>
      </c>
      <c r="M64" s="15">
        <v>1</v>
      </c>
      <c r="N64" s="15">
        <v>10</v>
      </c>
      <c r="O64" s="15">
        <v>4</v>
      </c>
    </row>
    <row r="65" spans="1:15" s="70" customFormat="1" ht="45">
      <c r="A65" s="78" t="s">
        <v>80</v>
      </c>
      <c r="B65" s="52" t="s">
        <v>314</v>
      </c>
      <c r="C65" s="9"/>
      <c r="D65" s="92"/>
      <c r="E65" s="95"/>
      <c r="F65" s="32"/>
      <c r="G65" s="37"/>
      <c r="H65" s="42"/>
      <c r="I65" s="35">
        <v>1</v>
      </c>
      <c r="J65" s="17"/>
      <c r="K65" s="37"/>
      <c r="L65" s="16"/>
      <c r="M65" s="16"/>
      <c r="N65" s="16"/>
      <c r="O65" s="16">
        <v>1</v>
      </c>
    </row>
    <row r="66" spans="1:15" s="5" customFormat="1">
      <c r="A66" s="78" t="s">
        <v>82</v>
      </c>
      <c r="B66" s="52" t="s">
        <v>81</v>
      </c>
      <c r="C66" s="43">
        <v>287.51</v>
      </c>
      <c r="D66" s="63">
        <v>67</v>
      </c>
      <c r="E66" s="95">
        <v>153</v>
      </c>
      <c r="F66" s="32">
        <f t="shared" si="16"/>
        <v>0.53215540329032041</v>
      </c>
      <c r="G66" s="18">
        <f t="shared" ref="G66:G73" si="18">E66*H66%</f>
        <v>4.59</v>
      </c>
      <c r="H66" s="41">
        <v>3</v>
      </c>
      <c r="I66" s="19">
        <v>4</v>
      </c>
      <c r="J66" s="17">
        <f>I66/E66%</f>
        <v>2.6143790849673203</v>
      </c>
      <c r="K66" s="18"/>
      <c r="L66" s="15"/>
      <c r="M66" s="15"/>
      <c r="N66" s="15">
        <v>2</v>
      </c>
      <c r="O66" s="15">
        <v>2</v>
      </c>
    </row>
    <row r="67" spans="1:15" s="5" customFormat="1">
      <c r="A67" s="78" t="s">
        <v>84</v>
      </c>
      <c r="B67" s="52" t="s">
        <v>83</v>
      </c>
      <c r="C67" s="43">
        <v>16</v>
      </c>
      <c r="D67" s="63">
        <v>29</v>
      </c>
      <c r="E67" s="95">
        <v>17</v>
      </c>
      <c r="F67" s="32">
        <f t="shared" si="16"/>
        <v>1.0625</v>
      </c>
      <c r="G67" s="18">
        <f t="shared" si="18"/>
        <v>0.85000000000000009</v>
      </c>
      <c r="H67" s="41">
        <v>5</v>
      </c>
      <c r="I67" s="19">
        <v>0</v>
      </c>
      <c r="J67" s="17">
        <f>I67/E67%</f>
        <v>0</v>
      </c>
      <c r="K67" s="18"/>
      <c r="L67" s="15"/>
      <c r="M67" s="15"/>
      <c r="N67" s="15"/>
      <c r="O67" s="15"/>
    </row>
    <row r="68" spans="1:15" s="5" customFormat="1">
      <c r="A68" s="78" t="s">
        <v>86</v>
      </c>
      <c r="B68" s="52" t="s">
        <v>85</v>
      </c>
      <c r="C68" s="43">
        <v>22.141999999999999</v>
      </c>
      <c r="D68" s="63">
        <v>90</v>
      </c>
      <c r="E68" s="95">
        <v>87</v>
      </c>
      <c r="F68" s="32">
        <f t="shared" si="16"/>
        <v>3.9291843555234398</v>
      </c>
      <c r="G68" s="18">
        <f t="shared" si="18"/>
        <v>6.0900000000000007</v>
      </c>
      <c r="H68" s="41">
        <v>7</v>
      </c>
      <c r="I68" s="19">
        <v>6</v>
      </c>
      <c r="J68" s="17">
        <f>I68/E68%</f>
        <v>6.8965517241379315</v>
      </c>
      <c r="K68" s="18"/>
      <c r="L68" s="15"/>
      <c r="M68" s="15"/>
      <c r="N68" s="15">
        <v>4</v>
      </c>
      <c r="O68" s="15">
        <v>2</v>
      </c>
    </row>
    <row r="69" spans="1:15" s="5" customFormat="1">
      <c r="A69" s="78" t="s">
        <v>88</v>
      </c>
      <c r="B69" s="52" t="s">
        <v>87</v>
      </c>
      <c r="C69" s="43">
        <v>58.19</v>
      </c>
      <c r="D69" s="63">
        <v>112</v>
      </c>
      <c r="E69" s="95">
        <v>185</v>
      </c>
      <c r="F69" s="32">
        <f t="shared" si="16"/>
        <v>3.179240419316034</v>
      </c>
      <c r="G69" s="18">
        <f t="shared" si="18"/>
        <v>12.950000000000001</v>
      </c>
      <c r="H69" s="41">
        <v>7</v>
      </c>
      <c r="I69" s="19">
        <v>12</v>
      </c>
      <c r="J69" s="17">
        <f>I69/E69%</f>
        <v>6.486486486486486</v>
      </c>
      <c r="K69" s="18"/>
      <c r="L69" s="15">
        <v>1</v>
      </c>
      <c r="M69" s="15">
        <v>1</v>
      </c>
      <c r="N69" s="15">
        <v>7</v>
      </c>
      <c r="O69" s="15">
        <v>3</v>
      </c>
    </row>
    <row r="70" spans="1:15" s="5" customFormat="1">
      <c r="A70" s="78" t="s">
        <v>90</v>
      </c>
      <c r="B70" s="52" t="s">
        <v>89</v>
      </c>
      <c r="C70" s="43">
        <v>8.7240000000000002</v>
      </c>
      <c r="D70" s="63">
        <v>104</v>
      </c>
      <c r="E70" s="95">
        <v>93</v>
      </c>
      <c r="F70" s="32">
        <f t="shared" si="16"/>
        <v>10.660247592847318</v>
      </c>
      <c r="G70" s="18">
        <f t="shared" si="18"/>
        <v>13.95</v>
      </c>
      <c r="H70" s="41">
        <v>15</v>
      </c>
      <c r="I70" s="19">
        <v>13</v>
      </c>
      <c r="J70" s="17">
        <f>G70</f>
        <v>13.95</v>
      </c>
      <c r="K70" s="18"/>
      <c r="L70" s="15">
        <v>1</v>
      </c>
      <c r="M70" s="15">
        <v>1</v>
      </c>
      <c r="N70" s="15">
        <v>8</v>
      </c>
      <c r="O70" s="15">
        <v>3</v>
      </c>
    </row>
    <row r="71" spans="1:15" s="5" customFormat="1">
      <c r="A71" s="78" t="s">
        <v>92</v>
      </c>
      <c r="B71" s="52" t="s">
        <v>91</v>
      </c>
      <c r="C71" s="43">
        <v>11.444000000000001</v>
      </c>
      <c r="D71" s="63">
        <v>52</v>
      </c>
      <c r="E71" s="95">
        <v>89</v>
      </c>
      <c r="F71" s="32">
        <f t="shared" si="16"/>
        <v>7.7770010485844105</v>
      </c>
      <c r="G71" s="18">
        <f t="shared" si="18"/>
        <v>8.9</v>
      </c>
      <c r="H71" s="41">
        <v>10</v>
      </c>
      <c r="I71" s="19">
        <v>7</v>
      </c>
      <c r="J71" s="17">
        <f>I71/E71%</f>
        <v>7.8651685393258424</v>
      </c>
      <c r="K71" s="18"/>
      <c r="L71" s="15">
        <v>1</v>
      </c>
      <c r="M71" s="15"/>
      <c r="N71" s="15">
        <v>4</v>
      </c>
      <c r="O71" s="15">
        <v>2</v>
      </c>
    </row>
    <row r="72" spans="1:15" s="5" customFormat="1">
      <c r="A72" s="78" t="s">
        <v>94</v>
      </c>
      <c r="B72" s="52" t="s">
        <v>93</v>
      </c>
      <c r="C72" s="76">
        <v>16.3</v>
      </c>
      <c r="D72" s="63">
        <v>42</v>
      </c>
      <c r="E72" s="95">
        <v>35</v>
      </c>
      <c r="F72" s="32">
        <f t="shared" si="16"/>
        <v>2.147239263803681</v>
      </c>
      <c r="G72" s="18">
        <f t="shared" si="18"/>
        <v>2.4500000000000002</v>
      </c>
      <c r="H72" s="41">
        <v>7</v>
      </c>
      <c r="I72" s="19">
        <v>2</v>
      </c>
      <c r="J72" s="17">
        <f>I72/E72%</f>
        <v>5.7142857142857144</v>
      </c>
      <c r="K72" s="18"/>
      <c r="L72" s="15"/>
      <c r="M72" s="15"/>
      <c r="N72" s="15">
        <v>1</v>
      </c>
      <c r="O72" s="15">
        <v>1</v>
      </c>
    </row>
    <row r="73" spans="1:15" s="5" customFormat="1">
      <c r="A73" s="78" t="s">
        <v>325</v>
      </c>
      <c r="B73" s="77" t="s">
        <v>95</v>
      </c>
      <c r="C73" s="73">
        <v>9.41</v>
      </c>
      <c r="D73" s="63">
        <v>111</v>
      </c>
      <c r="E73" s="95">
        <v>72</v>
      </c>
      <c r="F73" s="32">
        <f t="shared" si="16"/>
        <v>7.6514346439957492</v>
      </c>
      <c r="G73" s="18">
        <f t="shared" si="18"/>
        <v>7.2</v>
      </c>
      <c r="H73" s="41">
        <v>10</v>
      </c>
      <c r="I73" s="19">
        <v>7</v>
      </c>
      <c r="J73" s="15">
        <f>I73/E73%</f>
        <v>9.7222222222222232</v>
      </c>
      <c r="K73" s="18"/>
      <c r="L73" s="15"/>
      <c r="M73" s="15">
        <v>1</v>
      </c>
      <c r="N73" s="15">
        <v>4</v>
      </c>
      <c r="O73" s="15">
        <v>2</v>
      </c>
    </row>
    <row r="74" spans="1:15" s="5" customFormat="1">
      <c r="A74" s="18"/>
      <c r="B74" s="119" t="s">
        <v>36</v>
      </c>
      <c r="C74" s="120">
        <f>C73+C72+C71+C70+C69+C68+C67+C66+C64</f>
        <v>745.56999999999994</v>
      </c>
      <c r="D74" s="24">
        <f>D73+D72+D71+D70+D69+D68+D67+D66+D64</f>
        <v>968</v>
      </c>
      <c r="E74" s="94">
        <f>E73+E72+E71+E70+E69+E68+E67+E66+E64</f>
        <v>1110</v>
      </c>
      <c r="F74" s="23">
        <f>F73+F72+F71+F70+F69+F68+F67+F66+F64</f>
        <v>38.138939406164177</v>
      </c>
      <c r="G74" s="18">
        <f>SUM(G64:G73)</f>
        <v>75.930000000000007</v>
      </c>
      <c r="H74" s="17"/>
      <c r="I74" s="19">
        <f>SUM(I64:I73)</f>
        <v>69</v>
      </c>
      <c r="J74" s="17">
        <f>SUM(J64:J73)</f>
        <v>57.734581898074588</v>
      </c>
      <c r="K74" s="18"/>
      <c r="L74" s="19">
        <f>SUM(L64:L73)</f>
        <v>5</v>
      </c>
      <c r="M74" s="19">
        <f>SUM(M64:M73)</f>
        <v>4</v>
      </c>
      <c r="N74" s="19">
        <f>SUM(N64:N73)</f>
        <v>40</v>
      </c>
      <c r="O74" s="19">
        <f>SUM(O64:O73)</f>
        <v>20</v>
      </c>
    </row>
    <row r="75" spans="1:15" s="5" customFormat="1" ht="15" customHeight="1">
      <c r="A75" s="175" t="s">
        <v>96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6"/>
    </row>
    <row r="76" spans="1:15" s="5" customFormat="1">
      <c r="A76" s="78" t="s">
        <v>97</v>
      </c>
      <c r="B76" s="52" t="s">
        <v>98</v>
      </c>
      <c r="C76" s="43">
        <v>102.48</v>
      </c>
      <c r="D76" s="11">
        <v>0</v>
      </c>
      <c r="E76" s="95">
        <v>0</v>
      </c>
      <c r="F76" s="25">
        <f t="shared" ref="F76:F77" si="19">E76/C76</f>
        <v>0</v>
      </c>
      <c r="G76" s="18">
        <f>E76*H76%</f>
        <v>0</v>
      </c>
      <c r="H76" s="41">
        <v>3</v>
      </c>
      <c r="I76" s="19">
        <f>E76*H76%</f>
        <v>0</v>
      </c>
      <c r="J76" s="17">
        <v>0</v>
      </c>
      <c r="K76" s="18"/>
      <c r="L76" s="15"/>
      <c r="M76" s="15"/>
      <c r="N76" s="15"/>
      <c r="O76" s="15"/>
    </row>
    <row r="77" spans="1:15" s="5" customFormat="1" ht="30">
      <c r="A77" s="78" t="s">
        <v>99</v>
      </c>
      <c r="B77" s="52" t="s">
        <v>100</v>
      </c>
      <c r="C77" s="43">
        <v>118.29</v>
      </c>
      <c r="D77" s="21">
        <v>0</v>
      </c>
      <c r="E77" s="95">
        <v>0</v>
      </c>
      <c r="F77" s="25">
        <f t="shared" si="19"/>
        <v>0</v>
      </c>
      <c r="G77" s="18">
        <f>E77*H77%</f>
        <v>0</v>
      </c>
      <c r="H77" s="41">
        <v>3</v>
      </c>
      <c r="I77" s="19">
        <f>E77*H77%</f>
        <v>0</v>
      </c>
      <c r="J77" s="17">
        <v>0</v>
      </c>
      <c r="K77" s="18"/>
      <c r="L77" s="15"/>
      <c r="M77" s="15"/>
      <c r="N77" s="15"/>
      <c r="O77" s="15"/>
    </row>
    <row r="78" spans="1:15" s="5" customFormat="1">
      <c r="A78" s="78" t="s">
        <v>101</v>
      </c>
      <c r="B78" s="52" t="s">
        <v>102</v>
      </c>
      <c r="C78" s="43">
        <v>274</v>
      </c>
      <c r="D78" s="11">
        <v>0</v>
      </c>
      <c r="E78" s="95">
        <v>0</v>
      </c>
      <c r="F78" s="25">
        <v>0</v>
      </c>
      <c r="G78" s="18">
        <f>E78*H78%</f>
        <v>0</v>
      </c>
      <c r="H78" s="41">
        <v>3</v>
      </c>
      <c r="I78" s="19">
        <f>E78*H78%</f>
        <v>0</v>
      </c>
      <c r="J78" s="17">
        <v>0</v>
      </c>
      <c r="K78" s="18"/>
      <c r="L78" s="15"/>
      <c r="M78" s="15"/>
      <c r="N78" s="15"/>
      <c r="O78" s="15"/>
    </row>
    <row r="79" spans="1:15" s="5" customFormat="1">
      <c r="A79" s="18"/>
      <c r="B79" s="119" t="s">
        <v>36</v>
      </c>
      <c r="C79" s="120">
        <f>SUM(C76:C78)</f>
        <v>494.77</v>
      </c>
      <c r="D79" s="24">
        <f>SUM(D76:D78)</f>
        <v>0</v>
      </c>
      <c r="E79" s="94">
        <v>0</v>
      </c>
      <c r="F79" s="23">
        <f>SUM(F76:F78)</f>
        <v>0</v>
      </c>
      <c r="G79" s="18">
        <f>SUM(G76:G78)</f>
        <v>0</v>
      </c>
      <c r="H79" s="17"/>
      <c r="I79" s="19">
        <f>SUM(I76:I78)</f>
        <v>0</v>
      </c>
      <c r="J79" s="18">
        <v>0</v>
      </c>
      <c r="K79" s="18"/>
      <c r="L79" s="15"/>
      <c r="M79" s="15"/>
      <c r="N79" s="15"/>
      <c r="O79" s="15"/>
    </row>
    <row r="80" spans="1:15" s="5" customFormat="1" ht="15" customHeight="1">
      <c r="A80" s="175" t="s">
        <v>103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6"/>
    </row>
    <row r="81" spans="1:174" s="5" customFormat="1">
      <c r="A81" s="78" t="s">
        <v>104</v>
      </c>
      <c r="B81" s="30" t="s">
        <v>44</v>
      </c>
      <c r="C81" s="20">
        <v>124.02</v>
      </c>
      <c r="D81" s="11">
        <v>369</v>
      </c>
      <c r="E81" s="95">
        <v>255</v>
      </c>
      <c r="F81" s="116">
        <f t="shared" ref="F81:F86" si="20">E81/C81</f>
        <v>2.0561199806482824</v>
      </c>
      <c r="G81" s="18">
        <f>E81*H81%</f>
        <v>12.75</v>
      </c>
      <c r="H81" s="41">
        <v>5</v>
      </c>
      <c r="I81" s="19">
        <v>10</v>
      </c>
      <c r="J81" s="17">
        <f>I81/E81%</f>
        <v>3.9215686274509807</v>
      </c>
      <c r="K81" s="18"/>
      <c r="L81" s="15">
        <v>1</v>
      </c>
      <c r="M81" s="15"/>
      <c r="N81" s="15">
        <v>7</v>
      </c>
      <c r="O81" s="15">
        <v>2</v>
      </c>
    </row>
    <row r="82" spans="1:174" s="5" customFormat="1" ht="45">
      <c r="A82" s="78"/>
      <c r="B82" s="30" t="s">
        <v>314</v>
      </c>
      <c r="C82" s="20"/>
      <c r="D82" s="11"/>
      <c r="E82" s="95"/>
      <c r="F82" s="116"/>
      <c r="G82" s="18"/>
      <c r="H82" s="41"/>
      <c r="I82" s="19">
        <v>2</v>
      </c>
      <c r="J82" s="17"/>
      <c r="K82" s="18"/>
      <c r="L82" s="15"/>
      <c r="M82" s="15"/>
      <c r="N82" s="15">
        <v>2</v>
      </c>
      <c r="O82" s="15"/>
    </row>
    <row r="83" spans="1:174" s="5" customFormat="1">
      <c r="A83" s="78" t="s">
        <v>105</v>
      </c>
      <c r="B83" s="52" t="s">
        <v>106</v>
      </c>
      <c r="C83" s="20">
        <v>699.6</v>
      </c>
      <c r="D83" s="11">
        <v>896</v>
      </c>
      <c r="E83" s="95">
        <v>984</v>
      </c>
      <c r="F83" s="17">
        <f t="shared" si="20"/>
        <v>1.4065180102915951</v>
      </c>
      <c r="G83" s="18">
        <f>E83*H83%</f>
        <v>49.2</v>
      </c>
      <c r="H83" s="41">
        <v>5</v>
      </c>
      <c r="I83" s="19">
        <v>49</v>
      </c>
      <c r="J83" s="17">
        <f>I83/E83%</f>
        <v>4.9796747967479673</v>
      </c>
      <c r="K83" s="18"/>
      <c r="L83" s="15">
        <v>2</v>
      </c>
      <c r="M83" s="15">
        <v>5</v>
      </c>
      <c r="N83" s="15">
        <v>25</v>
      </c>
      <c r="O83" s="15">
        <v>17</v>
      </c>
    </row>
    <row r="84" spans="1:174" s="5" customFormat="1">
      <c r="A84" s="78" t="s">
        <v>107</v>
      </c>
      <c r="B84" s="52" t="s">
        <v>108</v>
      </c>
      <c r="C84" s="20">
        <v>354.61</v>
      </c>
      <c r="D84" s="21">
        <v>672</v>
      </c>
      <c r="E84" s="95">
        <v>630</v>
      </c>
      <c r="F84" s="17">
        <f t="shared" si="20"/>
        <v>1.7765996446800709</v>
      </c>
      <c r="G84" s="18">
        <f>E84*H84%</f>
        <v>31.5</v>
      </c>
      <c r="H84" s="41">
        <v>5</v>
      </c>
      <c r="I84" s="19">
        <v>31</v>
      </c>
      <c r="J84" s="17">
        <f>I84/E84%</f>
        <v>4.9206349206349209</v>
      </c>
      <c r="K84" s="18"/>
      <c r="L84" s="15">
        <v>2</v>
      </c>
      <c r="M84" s="15">
        <v>3</v>
      </c>
      <c r="N84" s="15">
        <v>19</v>
      </c>
      <c r="O84" s="15">
        <v>7</v>
      </c>
    </row>
    <row r="85" spans="1:174" s="5" customFormat="1">
      <c r="A85" s="78" t="s">
        <v>109</v>
      </c>
      <c r="B85" s="52" t="s">
        <v>110</v>
      </c>
      <c r="C85" s="20">
        <v>22.59</v>
      </c>
      <c r="D85" s="11">
        <v>66</v>
      </c>
      <c r="E85" s="95">
        <v>79</v>
      </c>
      <c r="F85" s="17">
        <f t="shared" si="20"/>
        <v>3.4971226206285966</v>
      </c>
      <c r="G85" s="18">
        <f>E85*H85%</f>
        <v>5.53</v>
      </c>
      <c r="H85" s="41">
        <v>7</v>
      </c>
      <c r="I85" s="19">
        <v>5</v>
      </c>
      <c r="J85" s="17">
        <f>I85/E85%</f>
        <v>6.3291139240506329</v>
      </c>
      <c r="K85" s="18"/>
      <c r="L85" s="15"/>
      <c r="M85" s="15"/>
      <c r="N85" s="15">
        <v>3</v>
      </c>
      <c r="O85" s="15">
        <v>2</v>
      </c>
    </row>
    <row r="86" spans="1:174" s="5" customFormat="1">
      <c r="A86" s="78" t="s">
        <v>111</v>
      </c>
      <c r="B86" s="52" t="s">
        <v>112</v>
      </c>
      <c r="C86" s="20">
        <v>812.9</v>
      </c>
      <c r="D86" s="11">
        <v>1026</v>
      </c>
      <c r="E86" s="95">
        <v>1232</v>
      </c>
      <c r="F86" s="17">
        <f t="shared" si="20"/>
        <v>1.5155615696887685</v>
      </c>
      <c r="G86" s="18">
        <f>E86*H86%</f>
        <v>61.6</v>
      </c>
      <c r="H86" s="41">
        <v>5</v>
      </c>
      <c r="I86" s="19">
        <v>61</v>
      </c>
      <c r="J86" s="17">
        <f>I86/E86%</f>
        <v>4.9512987012987013</v>
      </c>
      <c r="K86" s="18"/>
      <c r="L86" s="15">
        <v>1</v>
      </c>
      <c r="M86" s="15">
        <v>8</v>
      </c>
      <c r="N86" s="15">
        <v>30</v>
      </c>
      <c r="O86" s="15">
        <v>22</v>
      </c>
    </row>
    <row r="87" spans="1:174" s="5" customFormat="1">
      <c r="A87" s="18"/>
      <c r="B87" s="119" t="s">
        <v>36</v>
      </c>
      <c r="C87" s="120">
        <f>C86+C85+C84+C83+C81</f>
        <v>2013.7199999999998</v>
      </c>
      <c r="D87" s="24">
        <f>D86+D85+D84+D83+D81</f>
        <v>3029</v>
      </c>
      <c r="E87" s="94">
        <f>E86+E85+E84+E83+E81</f>
        <v>3180</v>
      </c>
      <c r="F87" s="23">
        <f>F86+F85+F84+F83+F81</f>
        <v>10.251921825937313</v>
      </c>
      <c r="G87" s="18">
        <f>SUM(G81:G86)</f>
        <v>160.58000000000001</v>
      </c>
      <c r="H87" s="17"/>
      <c r="I87" s="19">
        <f>SUM(I81:I86)</f>
        <v>158</v>
      </c>
      <c r="J87" s="32">
        <f>SUM(J81:J86)</f>
        <v>25.102290970183201</v>
      </c>
      <c r="K87" s="18"/>
      <c r="L87" s="19">
        <f>SUM(L81:L86)</f>
        <v>6</v>
      </c>
      <c r="M87" s="19">
        <f>SUM(M81:M86)</f>
        <v>16</v>
      </c>
      <c r="N87" s="19">
        <f>SUM(N81:N86)</f>
        <v>86</v>
      </c>
      <c r="O87" s="19">
        <f>SUM(O81:O86)</f>
        <v>50</v>
      </c>
    </row>
    <row r="88" spans="1:174" s="5" customFormat="1" ht="15" customHeight="1">
      <c r="A88" s="175" t="s">
        <v>113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6"/>
    </row>
    <row r="89" spans="1:174" s="5" customFormat="1">
      <c r="A89" s="78" t="s">
        <v>114</v>
      </c>
      <c r="B89" s="30" t="s">
        <v>44</v>
      </c>
      <c r="C89" s="46">
        <v>592.4</v>
      </c>
      <c r="D89" s="11">
        <v>848</v>
      </c>
      <c r="E89" s="95">
        <v>1134</v>
      </c>
      <c r="F89" s="116">
        <f t="shared" ref="F89:F97" si="21">E89/C89</f>
        <v>1.9142471303173532</v>
      </c>
      <c r="G89" s="18">
        <f>E89*H89%</f>
        <v>56.7</v>
      </c>
      <c r="H89" s="41">
        <v>5</v>
      </c>
      <c r="I89" s="19">
        <v>55</v>
      </c>
      <c r="J89" s="32">
        <f>I89/E89%</f>
        <v>4.8500881834215166</v>
      </c>
      <c r="K89" s="18"/>
      <c r="L89" s="15">
        <v>5</v>
      </c>
      <c r="M89" s="15">
        <v>3</v>
      </c>
      <c r="N89" s="15">
        <v>35</v>
      </c>
      <c r="O89" s="15">
        <v>12</v>
      </c>
    </row>
    <row r="90" spans="1:174" s="87" customFormat="1" ht="45">
      <c r="A90" s="78" t="s">
        <v>115</v>
      </c>
      <c r="B90" s="30" t="s">
        <v>314</v>
      </c>
      <c r="C90" s="46"/>
      <c r="D90" s="11"/>
      <c r="E90" s="95"/>
      <c r="F90" s="116"/>
      <c r="G90" s="18"/>
      <c r="H90" s="41"/>
      <c r="I90" s="19">
        <v>1</v>
      </c>
      <c r="J90" s="15"/>
      <c r="K90" s="18"/>
      <c r="L90" s="15"/>
      <c r="M90" s="15"/>
      <c r="N90" s="15"/>
      <c r="O90" s="15">
        <v>1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s="5" customFormat="1">
      <c r="A91" s="78" t="s">
        <v>117</v>
      </c>
      <c r="B91" s="30" t="s">
        <v>116</v>
      </c>
      <c r="C91" s="43">
        <v>363.9</v>
      </c>
      <c r="D91" s="11">
        <v>1321</v>
      </c>
      <c r="E91" s="95">
        <v>1256</v>
      </c>
      <c r="F91" s="17">
        <f t="shared" si="21"/>
        <v>3.45149766419346</v>
      </c>
      <c r="G91" s="18">
        <f t="shared" ref="G91:G97" si="22">E91*H91%</f>
        <v>87.92</v>
      </c>
      <c r="H91" s="41">
        <v>7</v>
      </c>
      <c r="I91" s="19">
        <v>87</v>
      </c>
      <c r="J91" s="17">
        <f t="shared" ref="J91:J97" si="23">I91/E91%</f>
        <v>6.9267515923566876</v>
      </c>
      <c r="K91" s="18"/>
      <c r="L91" s="15">
        <v>4</v>
      </c>
      <c r="M91" s="15">
        <v>9</v>
      </c>
      <c r="N91" s="15">
        <v>56</v>
      </c>
      <c r="O91" s="15">
        <v>18</v>
      </c>
    </row>
    <row r="92" spans="1:174" s="5" customFormat="1">
      <c r="A92" s="78" t="s">
        <v>119</v>
      </c>
      <c r="B92" s="30" t="s">
        <v>118</v>
      </c>
      <c r="C92" s="43">
        <v>143.5</v>
      </c>
      <c r="D92" s="11">
        <v>629</v>
      </c>
      <c r="E92" s="95">
        <v>863</v>
      </c>
      <c r="F92" s="17">
        <f t="shared" si="21"/>
        <v>6.013937282229965</v>
      </c>
      <c r="G92" s="18">
        <f t="shared" si="22"/>
        <v>86.300000000000011</v>
      </c>
      <c r="H92" s="41">
        <v>10</v>
      </c>
      <c r="I92" s="19">
        <v>86</v>
      </c>
      <c r="J92" s="17">
        <f t="shared" si="23"/>
        <v>9.9652375434530693</v>
      </c>
      <c r="K92" s="18"/>
      <c r="L92" s="15">
        <v>6</v>
      </c>
      <c r="M92" s="15">
        <v>6</v>
      </c>
      <c r="N92" s="15">
        <v>57</v>
      </c>
      <c r="O92" s="15">
        <f>I92*20%</f>
        <v>17.2</v>
      </c>
    </row>
    <row r="93" spans="1:174" s="5" customFormat="1">
      <c r="A93" s="78" t="s">
        <v>121</v>
      </c>
      <c r="B93" s="30" t="s">
        <v>120</v>
      </c>
      <c r="C93" s="43">
        <v>29.9</v>
      </c>
      <c r="D93" s="11">
        <v>168</v>
      </c>
      <c r="E93" s="95">
        <v>242</v>
      </c>
      <c r="F93" s="17">
        <f t="shared" si="21"/>
        <v>8.0936454849498336</v>
      </c>
      <c r="G93" s="18">
        <f t="shared" si="22"/>
        <v>29.04</v>
      </c>
      <c r="H93" s="41">
        <v>12</v>
      </c>
      <c r="I93" s="19">
        <v>24</v>
      </c>
      <c r="J93" s="17">
        <f t="shared" si="23"/>
        <v>9.9173553719008272</v>
      </c>
      <c r="K93" s="18"/>
      <c r="L93" s="15">
        <v>1</v>
      </c>
      <c r="M93" s="15">
        <v>2</v>
      </c>
      <c r="N93" s="15">
        <v>16</v>
      </c>
      <c r="O93" s="15">
        <v>5</v>
      </c>
    </row>
    <row r="94" spans="1:174" s="5" customFormat="1">
      <c r="A94" s="78" t="s">
        <v>123</v>
      </c>
      <c r="B94" s="49" t="s">
        <v>122</v>
      </c>
      <c r="C94" s="46">
        <v>22.2</v>
      </c>
      <c r="D94" s="11">
        <v>51</v>
      </c>
      <c r="E94" s="95">
        <v>59</v>
      </c>
      <c r="F94" s="17">
        <f t="shared" si="21"/>
        <v>2.6576576576576576</v>
      </c>
      <c r="G94" s="18">
        <f t="shared" si="22"/>
        <v>4.1300000000000008</v>
      </c>
      <c r="H94" s="41">
        <v>7</v>
      </c>
      <c r="I94" s="19">
        <v>4</v>
      </c>
      <c r="J94" s="17">
        <f t="shared" si="23"/>
        <v>6.7796610169491531</v>
      </c>
      <c r="K94" s="18"/>
      <c r="L94" s="15"/>
      <c r="M94" s="15"/>
      <c r="N94" s="15">
        <v>3</v>
      </c>
      <c r="O94" s="15">
        <v>1</v>
      </c>
    </row>
    <row r="95" spans="1:174" s="5" customFormat="1">
      <c r="A95" s="78" t="s">
        <v>125</v>
      </c>
      <c r="B95" s="49" t="s">
        <v>310</v>
      </c>
      <c r="C95" s="46">
        <v>39.04</v>
      </c>
      <c r="D95" s="11">
        <v>0</v>
      </c>
      <c r="E95" s="95">
        <v>115</v>
      </c>
      <c r="F95" s="17">
        <f t="shared" si="21"/>
        <v>2.9456967213114753</v>
      </c>
      <c r="G95" s="18">
        <f t="shared" si="22"/>
        <v>8.0500000000000007</v>
      </c>
      <c r="H95" s="41">
        <v>7</v>
      </c>
      <c r="I95" s="19">
        <v>8</v>
      </c>
      <c r="J95" s="17">
        <f t="shared" si="23"/>
        <v>6.9565217391304355</v>
      </c>
      <c r="K95" s="18"/>
      <c r="L95" s="15">
        <v>1</v>
      </c>
      <c r="M95" s="15"/>
      <c r="N95" s="15">
        <v>5</v>
      </c>
      <c r="O95" s="15">
        <f>I95*20%</f>
        <v>1.6</v>
      </c>
    </row>
    <row r="96" spans="1:174" s="5" customFormat="1">
      <c r="A96" s="78" t="s">
        <v>326</v>
      </c>
      <c r="B96" s="49" t="s">
        <v>124</v>
      </c>
      <c r="C96" s="46">
        <v>95.59</v>
      </c>
      <c r="D96" s="11">
        <v>233</v>
      </c>
      <c r="E96" s="95">
        <v>348</v>
      </c>
      <c r="F96" s="17">
        <f>E96/C96</f>
        <v>3.6405481744952399</v>
      </c>
      <c r="G96" s="18">
        <f t="shared" si="22"/>
        <v>24.360000000000003</v>
      </c>
      <c r="H96" s="41">
        <v>7</v>
      </c>
      <c r="I96" s="19">
        <v>24</v>
      </c>
      <c r="J96" s="17">
        <f t="shared" si="23"/>
        <v>6.8965517241379315</v>
      </c>
      <c r="K96" s="18"/>
      <c r="L96" s="15">
        <v>2</v>
      </c>
      <c r="M96" s="15">
        <v>1</v>
      </c>
      <c r="N96" s="15">
        <v>16</v>
      </c>
      <c r="O96" s="15">
        <f>I96*20%</f>
        <v>4.8000000000000007</v>
      </c>
    </row>
    <row r="97" spans="1:15" s="5" customFormat="1">
      <c r="A97" s="78" t="s">
        <v>327</v>
      </c>
      <c r="B97" s="49" t="s">
        <v>126</v>
      </c>
      <c r="C97" s="46">
        <v>140.6</v>
      </c>
      <c r="D97" s="11">
        <v>455</v>
      </c>
      <c r="E97" s="95">
        <v>460</v>
      </c>
      <c r="F97" s="17">
        <f t="shared" si="21"/>
        <v>3.271692745376956</v>
      </c>
      <c r="G97" s="18">
        <f t="shared" si="22"/>
        <v>32.200000000000003</v>
      </c>
      <c r="H97" s="41">
        <v>7</v>
      </c>
      <c r="I97" s="19">
        <v>32</v>
      </c>
      <c r="J97" s="17">
        <f t="shared" si="23"/>
        <v>6.9565217391304355</v>
      </c>
      <c r="K97" s="18"/>
      <c r="L97" s="15">
        <v>2</v>
      </c>
      <c r="M97" s="15">
        <v>2</v>
      </c>
      <c r="N97" s="15">
        <v>22</v>
      </c>
      <c r="O97" s="15">
        <f>I97*20%</f>
        <v>6.4</v>
      </c>
    </row>
    <row r="98" spans="1:15" s="5" customFormat="1">
      <c r="A98" s="18"/>
      <c r="B98" s="24" t="s">
        <v>36</v>
      </c>
      <c r="C98" s="31">
        <f>SUM(C89:C97)</f>
        <v>1427.1299999999999</v>
      </c>
      <c r="D98" s="90">
        <f>SUM(D89:D97)</f>
        <v>3705</v>
      </c>
      <c r="E98" s="94">
        <f>SUM(E89:E97)</f>
        <v>4477</v>
      </c>
      <c r="F98" s="23">
        <f>SUM(F89:F97)</f>
        <v>31.98892286053194</v>
      </c>
      <c r="G98" s="18">
        <f>SUM(G89:G97)</f>
        <v>328.70000000000005</v>
      </c>
      <c r="H98" s="17"/>
      <c r="I98" s="19">
        <f>SUM(I89:I97)</f>
        <v>321</v>
      </c>
      <c r="J98" s="17">
        <f>SUM(J89:J97)</f>
        <v>59.248688910480055</v>
      </c>
      <c r="K98" s="18"/>
      <c r="L98" s="19">
        <f>SUM(L89:L97)</f>
        <v>21</v>
      </c>
      <c r="M98" s="19">
        <f>SUM(M89:M97)</f>
        <v>23</v>
      </c>
      <c r="N98" s="19">
        <f>SUM(N89:N97)</f>
        <v>210</v>
      </c>
      <c r="O98" s="19">
        <f>SUM(O89:O97)</f>
        <v>67.000000000000014</v>
      </c>
    </row>
    <row r="99" spans="1:15" s="5" customFormat="1" ht="15" customHeight="1">
      <c r="A99" s="175" t="s">
        <v>127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6"/>
    </row>
    <row r="100" spans="1:15" s="5" customFormat="1">
      <c r="A100" s="78" t="s">
        <v>128</v>
      </c>
      <c r="B100" s="52" t="s">
        <v>44</v>
      </c>
      <c r="C100" s="43">
        <v>1575.88</v>
      </c>
      <c r="D100" s="11">
        <v>1510</v>
      </c>
      <c r="E100" s="95">
        <v>2292</v>
      </c>
      <c r="F100" s="25">
        <f t="shared" ref="F100:F103" si="24">E100/C100</f>
        <v>1.4544254638678071</v>
      </c>
      <c r="G100" s="18">
        <f>E100*H100%</f>
        <v>114.60000000000001</v>
      </c>
      <c r="H100" s="41">
        <v>5</v>
      </c>
      <c r="I100" s="19">
        <v>114</v>
      </c>
      <c r="J100" s="17">
        <f>I100/E100%</f>
        <v>4.9738219895287958</v>
      </c>
      <c r="K100" s="18"/>
      <c r="L100" s="15">
        <v>10</v>
      </c>
      <c r="M100" s="15">
        <v>7</v>
      </c>
      <c r="N100" s="15">
        <v>70</v>
      </c>
      <c r="O100" s="15">
        <v>27</v>
      </c>
    </row>
    <row r="101" spans="1:15" s="5" customFormat="1">
      <c r="A101" s="78" t="s">
        <v>129</v>
      </c>
      <c r="B101" s="52" t="s">
        <v>130</v>
      </c>
      <c r="C101" s="43">
        <v>450.733</v>
      </c>
      <c r="D101" s="11">
        <v>1087</v>
      </c>
      <c r="E101" s="95">
        <v>1237</v>
      </c>
      <c r="F101" s="25">
        <f t="shared" si="24"/>
        <v>2.7444185360290905</v>
      </c>
      <c r="G101" s="18">
        <f>E101*H101%</f>
        <v>86.59</v>
      </c>
      <c r="H101" s="41">
        <v>7</v>
      </c>
      <c r="I101" s="19">
        <v>86</v>
      </c>
      <c r="J101" s="17">
        <f t="shared" ref="J101:J103" si="25">I101/E101%</f>
        <v>6.952303961196443</v>
      </c>
      <c r="K101" s="18"/>
      <c r="L101" s="15">
        <v>3</v>
      </c>
      <c r="M101" s="15">
        <v>10</v>
      </c>
      <c r="N101" s="15">
        <v>55</v>
      </c>
      <c r="O101" s="15">
        <v>18</v>
      </c>
    </row>
    <row r="102" spans="1:15" s="5" customFormat="1">
      <c r="A102" s="78" t="s">
        <v>131</v>
      </c>
      <c r="B102" s="52" t="s">
        <v>132</v>
      </c>
      <c r="C102" s="43">
        <v>17.489000000000001</v>
      </c>
      <c r="D102" s="11">
        <v>104</v>
      </c>
      <c r="E102" s="95">
        <v>165</v>
      </c>
      <c r="F102" s="25">
        <f t="shared" si="24"/>
        <v>9.4345016867745439</v>
      </c>
      <c r="G102" s="18">
        <f>E102*H102%</f>
        <v>19.8</v>
      </c>
      <c r="H102" s="41">
        <v>12</v>
      </c>
      <c r="I102" s="19">
        <v>13</v>
      </c>
      <c r="J102" s="17">
        <f t="shared" si="25"/>
        <v>7.8787878787878789</v>
      </c>
      <c r="K102" s="18"/>
      <c r="L102" s="15">
        <v>2</v>
      </c>
      <c r="M102" s="15">
        <v>1</v>
      </c>
      <c r="N102" s="15">
        <v>7</v>
      </c>
      <c r="O102" s="15">
        <f>I102*20%</f>
        <v>2.6</v>
      </c>
    </row>
    <row r="103" spans="1:15" s="5" customFormat="1">
      <c r="A103" s="78" t="s">
        <v>133</v>
      </c>
      <c r="B103" s="52" t="s">
        <v>134</v>
      </c>
      <c r="C103" s="43">
        <v>210.33500000000001</v>
      </c>
      <c r="D103" s="11">
        <v>585</v>
      </c>
      <c r="E103" s="95">
        <v>582</v>
      </c>
      <c r="F103" s="25">
        <f t="shared" si="24"/>
        <v>2.7670145244490931</v>
      </c>
      <c r="G103" s="18">
        <f>E103*H103%</f>
        <v>40.74</v>
      </c>
      <c r="H103" s="41">
        <v>7</v>
      </c>
      <c r="I103" s="19">
        <v>40</v>
      </c>
      <c r="J103" s="17">
        <f t="shared" si="25"/>
        <v>6.8728522336769755</v>
      </c>
      <c r="K103" s="18"/>
      <c r="L103" s="15">
        <v>5</v>
      </c>
      <c r="M103" s="15">
        <v>6</v>
      </c>
      <c r="N103" s="15">
        <v>14</v>
      </c>
      <c r="O103" s="15">
        <v>15</v>
      </c>
    </row>
    <row r="104" spans="1:15" s="5" customFormat="1">
      <c r="A104" s="18"/>
      <c r="B104" s="119" t="s">
        <v>36</v>
      </c>
      <c r="C104" s="44">
        <f>SUM(C100:C103)</f>
        <v>2254.4369999999999</v>
      </c>
      <c r="D104" s="24">
        <f>SUM(D100:D103)</f>
        <v>3286</v>
      </c>
      <c r="E104" s="94">
        <f>SUM(E100:E103)</f>
        <v>4276</v>
      </c>
      <c r="F104" s="23">
        <f>SUM(F100:F103)</f>
        <v>16.400360211120535</v>
      </c>
      <c r="G104" s="18">
        <f t="shared" ref="G104:J104" si="26">SUM(G100:G103)</f>
        <v>261.73</v>
      </c>
      <c r="H104" s="17"/>
      <c r="I104" s="19">
        <f t="shared" si="26"/>
        <v>253</v>
      </c>
      <c r="J104" s="17">
        <f t="shared" si="26"/>
        <v>26.677766063190095</v>
      </c>
      <c r="K104" s="18"/>
      <c r="L104" s="19">
        <f>SUM(L100:L103)</f>
        <v>20</v>
      </c>
      <c r="M104" s="19">
        <f>SUM(M100:M103)</f>
        <v>24</v>
      </c>
      <c r="N104" s="19">
        <f>SUM(N100:N103)</f>
        <v>146</v>
      </c>
      <c r="O104" s="19">
        <f>SUM(O100:O103)</f>
        <v>62.6</v>
      </c>
    </row>
    <row r="105" spans="1:15" s="5" customFormat="1" ht="15" customHeight="1">
      <c r="A105" s="175" t="s">
        <v>135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6"/>
    </row>
    <row r="106" spans="1:15" s="5" customFormat="1">
      <c r="A106" s="78" t="s">
        <v>136</v>
      </c>
      <c r="B106" s="30" t="s">
        <v>44</v>
      </c>
      <c r="C106" s="43">
        <v>247.22</v>
      </c>
      <c r="D106" s="28">
        <v>120</v>
      </c>
      <c r="E106" s="95">
        <v>118</v>
      </c>
      <c r="F106" s="25">
        <f t="shared" ref="F106:F110" si="27">E106/C106</f>
        <v>0.47730766119246015</v>
      </c>
      <c r="G106" s="18">
        <f>E106*H106%</f>
        <v>3.54</v>
      </c>
      <c r="H106" s="41">
        <v>3</v>
      </c>
      <c r="I106" s="19">
        <v>3</v>
      </c>
      <c r="J106" s="17">
        <f>I106/E106%</f>
        <v>2.5423728813559325</v>
      </c>
      <c r="K106" s="18"/>
      <c r="L106" s="15"/>
      <c r="M106" s="15"/>
      <c r="N106" s="15">
        <v>2</v>
      </c>
      <c r="O106" s="15">
        <v>1</v>
      </c>
    </row>
    <row r="107" spans="1:15" s="5" customFormat="1">
      <c r="A107" s="78" t="s">
        <v>137</v>
      </c>
      <c r="B107" s="30" t="s">
        <v>138</v>
      </c>
      <c r="C107" s="43">
        <v>97.17</v>
      </c>
      <c r="D107" s="63">
        <v>93</v>
      </c>
      <c r="E107" s="95">
        <v>91</v>
      </c>
      <c r="F107" s="25">
        <f t="shared" si="27"/>
        <v>0.93650303591643513</v>
      </c>
      <c r="G107" s="18">
        <f>E107*H107%</f>
        <v>2.73</v>
      </c>
      <c r="H107" s="41">
        <v>3</v>
      </c>
      <c r="I107" s="19">
        <v>2</v>
      </c>
      <c r="J107" s="17">
        <f>I107/E107%</f>
        <v>2.1978021978021975</v>
      </c>
      <c r="K107" s="18"/>
      <c r="L107" s="15"/>
      <c r="M107" s="15"/>
      <c r="N107" s="15">
        <v>1</v>
      </c>
      <c r="O107" s="15">
        <v>1</v>
      </c>
    </row>
    <row r="108" spans="1:15" s="5" customFormat="1">
      <c r="A108" s="78" t="s">
        <v>139</v>
      </c>
      <c r="B108" s="30" t="s">
        <v>140</v>
      </c>
      <c r="C108" s="43">
        <v>160.96</v>
      </c>
      <c r="D108" s="63">
        <v>140</v>
      </c>
      <c r="E108" s="95">
        <v>145</v>
      </c>
      <c r="F108" s="25">
        <f t="shared" si="27"/>
        <v>0.90084493041749503</v>
      </c>
      <c r="G108" s="18">
        <f>E108*H108%</f>
        <v>4.3499999999999996</v>
      </c>
      <c r="H108" s="41">
        <v>3</v>
      </c>
      <c r="I108" s="19">
        <v>4</v>
      </c>
      <c r="J108" s="17">
        <f>I108/E108%</f>
        <v>2.7586206896551726</v>
      </c>
      <c r="K108" s="18"/>
      <c r="L108" s="15"/>
      <c r="M108" s="15"/>
      <c r="N108" s="15">
        <v>2</v>
      </c>
      <c r="O108" s="15">
        <v>2</v>
      </c>
    </row>
    <row r="109" spans="1:15" s="5" customFormat="1">
      <c r="A109" s="78" t="s">
        <v>141</v>
      </c>
      <c r="B109" s="79" t="s">
        <v>142</v>
      </c>
      <c r="C109" s="43">
        <v>7.0759999999999996</v>
      </c>
      <c r="D109" s="63">
        <v>57</v>
      </c>
      <c r="E109" s="95">
        <v>61</v>
      </c>
      <c r="F109" s="25">
        <f t="shared" si="27"/>
        <v>8.6206896551724146</v>
      </c>
      <c r="G109" s="18">
        <f>E109*H109%</f>
        <v>7.3199999999999994</v>
      </c>
      <c r="H109" s="41">
        <v>12</v>
      </c>
      <c r="I109" s="19">
        <v>7</v>
      </c>
      <c r="J109" s="17">
        <f>I109/E109%</f>
        <v>11.475409836065573</v>
      </c>
      <c r="K109" s="18"/>
      <c r="L109" s="15">
        <v>1</v>
      </c>
      <c r="M109" s="15"/>
      <c r="N109" s="15">
        <v>4</v>
      </c>
      <c r="O109" s="15">
        <v>2</v>
      </c>
    </row>
    <row r="110" spans="1:15" s="5" customFormat="1">
      <c r="A110" s="78" t="s">
        <v>143</v>
      </c>
      <c r="B110" s="79" t="s">
        <v>144</v>
      </c>
      <c r="C110" s="43">
        <v>11.88</v>
      </c>
      <c r="D110" s="63">
        <v>78</v>
      </c>
      <c r="E110" s="95">
        <v>59</v>
      </c>
      <c r="F110" s="25">
        <f t="shared" si="27"/>
        <v>4.9663299663299663</v>
      </c>
      <c r="G110" s="18">
        <f>E110*H110%</f>
        <v>4.72</v>
      </c>
      <c r="H110" s="41">
        <v>8</v>
      </c>
      <c r="I110" s="19">
        <v>4</v>
      </c>
      <c r="J110" s="17">
        <f>I110/E110%</f>
        <v>6.7796610169491531</v>
      </c>
      <c r="K110" s="18"/>
      <c r="L110" s="15"/>
      <c r="M110" s="15"/>
      <c r="N110" s="15">
        <v>3</v>
      </c>
      <c r="O110" s="15">
        <f>I110*20%</f>
        <v>0.8</v>
      </c>
    </row>
    <row r="111" spans="1:15" s="5" customFormat="1">
      <c r="A111" s="18"/>
      <c r="B111" s="119" t="s">
        <v>36</v>
      </c>
      <c r="C111" s="44">
        <f>SUM(C106:C110)</f>
        <v>524.30600000000004</v>
      </c>
      <c r="D111" s="24">
        <f>SUM(D106:D110)</f>
        <v>488</v>
      </c>
      <c r="E111" s="94">
        <f>SUM(E106:E110)</f>
        <v>474</v>
      </c>
      <c r="F111" s="23">
        <f>SUM(F106:F110)</f>
        <v>15.90167524902877</v>
      </c>
      <c r="G111" s="18">
        <f t="shared" ref="G111:J111" si="28">SUM(G106:G110)</f>
        <v>22.659999999999997</v>
      </c>
      <c r="H111" s="17"/>
      <c r="I111" s="19">
        <f t="shared" si="28"/>
        <v>20</v>
      </c>
      <c r="J111" s="17">
        <f t="shared" si="28"/>
        <v>25.753866621828028</v>
      </c>
      <c r="K111" s="18"/>
      <c r="L111" s="15">
        <f>SUM(L106:L110)</f>
        <v>1</v>
      </c>
      <c r="M111" s="15"/>
      <c r="N111" s="15">
        <f>SUM(N106:N110)</f>
        <v>12</v>
      </c>
      <c r="O111" s="15">
        <f>SUM(O106:O110)</f>
        <v>6.8</v>
      </c>
    </row>
    <row r="112" spans="1:15" s="5" customFormat="1" ht="15" customHeight="1">
      <c r="A112" s="175" t="s">
        <v>145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6"/>
    </row>
    <row r="113" spans="1:15" s="5" customFormat="1">
      <c r="A113" s="78" t="s">
        <v>146</v>
      </c>
      <c r="B113" s="52" t="s">
        <v>44</v>
      </c>
      <c r="C113" s="20">
        <v>592.76</v>
      </c>
      <c r="D113" s="11">
        <v>615</v>
      </c>
      <c r="E113" s="95">
        <v>438</v>
      </c>
      <c r="F113" s="50">
        <f t="shared" ref="F113:F114" si="29">E113/C113</f>
        <v>0.73891625615763545</v>
      </c>
      <c r="G113" s="18">
        <f>E113*H113%</f>
        <v>13.139999999999999</v>
      </c>
      <c r="H113" s="41">
        <v>3</v>
      </c>
      <c r="I113" s="19">
        <v>13</v>
      </c>
      <c r="J113" s="17">
        <f>I113/E113%</f>
        <v>2.9680365296803655</v>
      </c>
      <c r="K113" s="18"/>
      <c r="L113" s="15">
        <v>1</v>
      </c>
      <c r="M113" s="15">
        <v>1</v>
      </c>
      <c r="N113" s="15">
        <v>8</v>
      </c>
      <c r="O113" s="15">
        <v>3</v>
      </c>
    </row>
    <row r="114" spans="1:15" s="5" customFormat="1">
      <c r="A114" s="78" t="s">
        <v>147</v>
      </c>
      <c r="B114" s="52" t="s">
        <v>148</v>
      </c>
      <c r="C114" s="43">
        <v>200.97900000000001</v>
      </c>
      <c r="D114" s="11">
        <v>452</v>
      </c>
      <c r="E114" s="95">
        <v>682</v>
      </c>
      <c r="F114" s="25">
        <f t="shared" si="29"/>
        <v>3.3933893590872675</v>
      </c>
      <c r="G114" s="18">
        <f>E114*H114%</f>
        <v>47.74</v>
      </c>
      <c r="H114" s="41">
        <v>7</v>
      </c>
      <c r="I114" s="19">
        <v>47</v>
      </c>
      <c r="J114" s="17">
        <f>I114/E114%</f>
        <v>6.8914956011730206</v>
      </c>
      <c r="K114" s="18"/>
      <c r="L114" s="15">
        <v>4</v>
      </c>
      <c r="M114" s="15">
        <v>3</v>
      </c>
      <c r="N114" s="15">
        <v>30</v>
      </c>
      <c r="O114" s="15">
        <v>10</v>
      </c>
    </row>
    <row r="115" spans="1:15" s="5" customFormat="1">
      <c r="A115" s="18"/>
      <c r="B115" s="119" t="s">
        <v>36</v>
      </c>
      <c r="C115" s="44">
        <f>SUM(C113:C114)</f>
        <v>793.73900000000003</v>
      </c>
      <c r="D115" s="24">
        <f>SUM(D113:D114)</f>
        <v>1067</v>
      </c>
      <c r="E115" s="94">
        <f>SUM(E113:E114)</f>
        <v>1120</v>
      </c>
      <c r="F115" s="23">
        <f t="shared" ref="F115" si="30">SUM(F113:F114)</f>
        <v>4.1323056152449027</v>
      </c>
      <c r="G115" s="18">
        <f>SUM(G113:G114)</f>
        <v>60.88</v>
      </c>
      <c r="H115" s="17"/>
      <c r="I115" s="19">
        <f>SUM(I113:I114)</f>
        <v>60</v>
      </c>
      <c r="J115" s="17">
        <f>SUM(J113:J114)</f>
        <v>9.8595321308533865</v>
      </c>
      <c r="K115" s="18"/>
      <c r="L115" s="15">
        <f>SUM(L113:L114)</f>
        <v>5</v>
      </c>
      <c r="M115" s="15">
        <f>SUM(M113:M114)</f>
        <v>4</v>
      </c>
      <c r="N115" s="15">
        <f>SUM(N113:N114)</f>
        <v>38</v>
      </c>
      <c r="O115" s="15">
        <f>SUM(O113:O114)</f>
        <v>13</v>
      </c>
    </row>
    <row r="116" spans="1:15" s="5" customFormat="1" ht="15" customHeight="1">
      <c r="A116" s="175" t="s">
        <v>149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6"/>
    </row>
    <row r="117" spans="1:15" s="5" customFormat="1">
      <c r="A117" s="78" t="s">
        <v>150</v>
      </c>
      <c r="B117" s="52" t="s">
        <v>23</v>
      </c>
      <c r="C117" s="20">
        <v>240.6</v>
      </c>
      <c r="D117" s="11">
        <v>91</v>
      </c>
      <c r="E117" s="95">
        <v>108</v>
      </c>
      <c r="F117" s="25">
        <f t="shared" ref="F117:F118" si="31">E117/C117</f>
        <v>0.44887780548628431</v>
      </c>
      <c r="G117" s="18">
        <f>E117*H117%</f>
        <v>3.2399999999999998</v>
      </c>
      <c r="H117" s="41">
        <v>3</v>
      </c>
      <c r="I117" s="19">
        <v>3</v>
      </c>
      <c r="J117" s="17">
        <f>I117/E117%</f>
        <v>2.7777777777777777</v>
      </c>
      <c r="K117" s="18"/>
      <c r="L117" s="15"/>
      <c r="M117" s="15"/>
      <c r="N117" s="15">
        <v>2</v>
      </c>
      <c r="O117" s="15">
        <v>1</v>
      </c>
    </row>
    <row r="118" spans="1:15" s="5" customFormat="1" ht="30">
      <c r="A118" s="78" t="s">
        <v>151</v>
      </c>
      <c r="B118" s="52" t="s">
        <v>152</v>
      </c>
      <c r="C118" s="20">
        <v>307.13</v>
      </c>
      <c r="D118" s="21">
        <v>152</v>
      </c>
      <c r="E118" s="95">
        <v>164</v>
      </c>
      <c r="F118" s="25">
        <f t="shared" si="31"/>
        <v>0.53397584084915184</v>
      </c>
      <c r="G118" s="18">
        <f>E118*H118%</f>
        <v>4.92</v>
      </c>
      <c r="H118" s="41">
        <v>3</v>
      </c>
      <c r="I118" s="19">
        <v>4</v>
      </c>
      <c r="J118" s="17">
        <f>I118/E118%</f>
        <v>2.4390243902439024</v>
      </c>
      <c r="K118" s="18"/>
      <c r="L118" s="15"/>
      <c r="M118" s="15"/>
      <c r="N118" s="15">
        <v>2</v>
      </c>
      <c r="O118" s="15">
        <v>2</v>
      </c>
    </row>
    <row r="119" spans="1:15" s="5" customFormat="1">
      <c r="A119" s="18"/>
      <c r="B119" s="119" t="s">
        <v>36</v>
      </c>
      <c r="C119" s="120">
        <f>SUM(C117:C118)</f>
        <v>547.73</v>
      </c>
      <c r="D119" s="24">
        <f>SUM(D117:D118)</f>
        <v>243</v>
      </c>
      <c r="E119" s="94">
        <f>SUM(E117:E118)</f>
        <v>272</v>
      </c>
      <c r="F119" s="23">
        <f>SUM(F117:F118)</f>
        <v>0.98285364633543615</v>
      </c>
      <c r="G119" s="18">
        <f>SUM(G117:G118)</f>
        <v>8.16</v>
      </c>
      <c r="H119" s="17"/>
      <c r="I119" s="19">
        <f>SUM(I117:I118)</f>
        <v>7</v>
      </c>
      <c r="J119" s="17">
        <f>SUM(J117:J118)</f>
        <v>5.2168021680216796</v>
      </c>
      <c r="K119" s="18"/>
      <c r="L119" s="15"/>
      <c r="M119" s="15"/>
      <c r="N119" s="15">
        <f>SUM(N117:N118)</f>
        <v>4</v>
      </c>
      <c r="O119" s="15">
        <f>SUM(O117:O118)</f>
        <v>3</v>
      </c>
    </row>
    <row r="120" spans="1:15" s="5" customFormat="1" ht="15" customHeight="1">
      <c r="A120" s="175" t="s">
        <v>153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6"/>
    </row>
    <row r="121" spans="1:15" s="5" customFormat="1">
      <c r="A121" s="78" t="s">
        <v>154</v>
      </c>
      <c r="B121" s="51" t="s">
        <v>23</v>
      </c>
      <c r="C121" s="27">
        <v>359.06</v>
      </c>
      <c r="D121" s="21">
        <v>15</v>
      </c>
      <c r="E121" s="99">
        <v>40</v>
      </c>
      <c r="F121" s="25">
        <f>E121/C121</f>
        <v>0.11140199409569432</v>
      </c>
      <c r="G121" s="18">
        <f>E121*H121%</f>
        <v>1.2</v>
      </c>
      <c r="H121" s="41">
        <v>3</v>
      </c>
      <c r="I121" s="33">
        <v>1</v>
      </c>
      <c r="J121" s="17">
        <f>I121/E121%</f>
        <v>2.5</v>
      </c>
      <c r="K121" s="18"/>
      <c r="L121" s="15"/>
      <c r="M121" s="15"/>
      <c r="N121" s="15"/>
      <c r="O121" s="15">
        <v>1</v>
      </c>
    </row>
    <row r="122" spans="1:15" s="5" customFormat="1" ht="15" customHeight="1">
      <c r="A122" s="78" t="s">
        <v>155</v>
      </c>
      <c r="B122" s="52" t="s">
        <v>156</v>
      </c>
      <c r="C122" s="20">
        <v>36.19</v>
      </c>
      <c r="D122" s="18">
        <v>0</v>
      </c>
      <c r="E122" s="65">
        <v>62</v>
      </c>
      <c r="F122" s="25">
        <f t="shared" ref="F122:F123" si="32">E122/C122</f>
        <v>1.7131804365846921</v>
      </c>
      <c r="G122" s="18">
        <f>E122*H122%</f>
        <v>4.3400000000000007</v>
      </c>
      <c r="H122" s="41">
        <v>7</v>
      </c>
      <c r="I122" s="33">
        <v>4</v>
      </c>
      <c r="J122" s="17">
        <f>I122/E122%</f>
        <v>6.4516129032258069</v>
      </c>
      <c r="K122" s="18"/>
      <c r="L122" s="15"/>
      <c r="M122" s="15"/>
      <c r="N122" s="15">
        <v>3</v>
      </c>
      <c r="O122" s="15">
        <v>1</v>
      </c>
    </row>
    <row r="123" spans="1:15" s="5" customFormat="1">
      <c r="A123" s="78" t="s">
        <v>157</v>
      </c>
      <c r="B123" s="52" t="s">
        <v>158</v>
      </c>
      <c r="C123" s="20">
        <v>21.42</v>
      </c>
      <c r="D123" s="18">
        <v>0</v>
      </c>
      <c r="E123" s="65">
        <v>0</v>
      </c>
      <c r="F123" s="25">
        <f t="shared" si="32"/>
        <v>0</v>
      </c>
      <c r="G123" s="18">
        <v>0</v>
      </c>
      <c r="H123" s="41">
        <v>3</v>
      </c>
      <c r="I123" s="33">
        <v>0</v>
      </c>
      <c r="J123" s="17">
        <v>0</v>
      </c>
      <c r="K123" s="18"/>
      <c r="L123" s="15"/>
      <c r="M123" s="15"/>
      <c r="N123" s="15"/>
      <c r="O123" s="15"/>
    </row>
    <row r="124" spans="1:15" s="5" customFormat="1">
      <c r="A124" s="18"/>
      <c r="B124" s="119" t="s">
        <v>36</v>
      </c>
      <c r="C124" s="120">
        <f>SUM(C121:C123)</f>
        <v>416.67</v>
      </c>
      <c r="D124" s="24">
        <f>SUM(D121:D123)</f>
        <v>15</v>
      </c>
      <c r="E124" s="94">
        <f>SUM(E121:E123)</f>
        <v>102</v>
      </c>
      <c r="F124" s="23">
        <f>SUM(F121:F123)</f>
        <v>1.8245824306803864</v>
      </c>
      <c r="G124" s="18">
        <v>0</v>
      </c>
      <c r="H124" s="41"/>
      <c r="I124" s="33">
        <f>SUM(I121:I123)</f>
        <v>5</v>
      </c>
      <c r="J124" s="17">
        <f>SUM(J121:J123)</f>
        <v>8.9516129032258078</v>
      </c>
      <c r="K124" s="18"/>
      <c r="L124" s="15"/>
      <c r="M124" s="15"/>
      <c r="N124" s="15">
        <v>3</v>
      </c>
      <c r="O124" s="15">
        <v>2</v>
      </c>
    </row>
    <row r="125" spans="1:15" s="5" customFormat="1">
      <c r="A125" s="177" t="s">
        <v>159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8"/>
    </row>
    <row r="126" spans="1:15" s="5" customFormat="1">
      <c r="A126" s="78" t="s">
        <v>160</v>
      </c>
      <c r="B126" s="52" t="s">
        <v>23</v>
      </c>
      <c r="C126" s="9">
        <v>285.05</v>
      </c>
      <c r="D126" s="11">
        <v>477</v>
      </c>
      <c r="E126" s="100">
        <v>424</v>
      </c>
      <c r="F126" s="25">
        <f t="shared" ref="F126:F136" si="33">E126/C126</f>
        <v>1.4874583406419926</v>
      </c>
      <c r="G126" s="18">
        <f t="shared" ref="G126:G136" si="34">E126*H126%</f>
        <v>21.200000000000003</v>
      </c>
      <c r="H126" s="41">
        <v>5</v>
      </c>
      <c r="I126" s="19">
        <v>21</v>
      </c>
      <c r="J126" s="17">
        <f t="shared" ref="J126:J136" si="35">I126/E126%</f>
        <v>4.9528301886792452</v>
      </c>
      <c r="K126" s="18"/>
      <c r="L126" s="15">
        <v>1</v>
      </c>
      <c r="M126" s="15">
        <v>2</v>
      </c>
      <c r="N126" s="15">
        <v>13</v>
      </c>
      <c r="O126" s="15">
        <v>5</v>
      </c>
    </row>
    <row r="127" spans="1:15" s="5" customFormat="1" ht="30">
      <c r="A127" s="78" t="s">
        <v>161</v>
      </c>
      <c r="B127" s="52" t="s">
        <v>162</v>
      </c>
      <c r="C127" s="20">
        <v>38.08</v>
      </c>
      <c r="D127" s="11">
        <v>35</v>
      </c>
      <c r="E127" s="100">
        <v>41</v>
      </c>
      <c r="F127" s="25">
        <f t="shared" si="33"/>
        <v>1.0766806722689075</v>
      </c>
      <c r="G127" s="18">
        <f t="shared" si="34"/>
        <v>2.0500000000000003</v>
      </c>
      <c r="H127" s="41">
        <v>5</v>
      </c>
      <c r="I127" s="19">
        <v>2</v>
      </c>
      <c r="J127" s="17">
        <f t="shared" si="35"/>
        <v>4.8780487804878048</v>
      </c>
      <c r="K127" s="18"/>
      <c r="L127" s="15"/>
      <c r="M127" s="15"/>
      <c r="N127" s="15">
        <v>1</v>
      </c>
      <c r="O127" s="15">
        <v>1</v>
      </c>
    </row>
    <row r="128" spans="1:15" s="5" customFormat="1" ht="30">
      <c r="A128" s="78" t="s">
        <v>163</v>
      </c>
      <c r="B128" s="52" t="s">
        <v>164</v>
      </c>
      <c r="C128" s="20">
        <v>83.22</v>
      </c>
      <c r="D128" s="11">
        <v>231</v>
      </c>
      <c r="E128" s="100">
        <v>246</v>
      </c>
      <c r="F128" s="25">
        <f t="shared" si="33"/>
        <v>2.9560201874549388</v>
      </c>
      <c r="G128" s="18">
        <f t="shared" si="34"/>
        <v>17.220000000000002</v>
      </c>
      <c r="H128" s="41">
        <v>7</v>
      </c>
      <c r="I128" s="19">
        <v>17</v>
      </c>
      <c r="J128" s="17">
        <f t="shared" si="35"/>
        <v>6.9105691056910574</v>
      </c>
      <c r="K128" s="18"/>
      <c r="L128" s="15">
        <v>2</v>
      </c>
      <c r="M128" s="15"/>
      <c r="N128" s="15">
        <v>7</v>
      </c>
      <c r="O128" s="15">
        <v>8</v>
      </c>
    </row>
    <row r="129" spans="1:174" s="5" customFormat="1" ht="30">
      <c r="A129" s="78" t="s">
        <v>165</v>
      </c>
      <c r="B129" s="52" t="s">
        <v>166</v>
      </c>
      <c r="C129" s="20">
        <v>71.260000000000005</v>
      </c>
      <c r="D129" s="11">
        <v>149</v>
      </c>
      <c r="E129" s="100">
        <v>150</v>
      </c>
      <c r="F129" s="25">
        <f t="shared" si="33"/>
        <v>2.1049677238282345</v>
      </c>
      <c r="G129" s="18">
        <f t="shared" si="34"/>
        <v>10.500000000000002</v>
      </c>
      <c r="H129" s="41">
        <v>7</v>
      </c>
      <c r="I129" s="19">
        <v>10</v>
      </c>
      <c r="J129" s="17">
        <f t="shared" si="35"/>
        <v>6.666666666666667</v>
      </c>
      <c r="K129" s="18"/>
      <c r="L129" s="15">
        <v>1</v>
      </c>
      <c r="M129" s="15"/>
      <c r="N129" s="15">
        <v>4</v>
      </c>
      <c r="O129" s="15">
        <v>5</v>
      </c>
    </row>
    <row r="130" spans="1:174" s="5" customFormat="1">
      <c r="A130" s="78" t="s">
        <v>167</v>
      </c>
      <c r="B130" s="52" t="s">
        <v>168</v>
      </c>
      <c r="C130" s="20">
        <v>33.799999999999997</v>
      </c>
      <c r="D130" s="11">
        <v>95</v>
      </c>
      <c r="E130" s="100">
        <v>192</v>
      </c>
      <c r="F130" s="25">
        <f t="shared" si="33"/>
        <v>5.6804733727810657</v>
      </c>
      <c r="G130" s="18">
        <f t="shared" si="34"/>
        <v>15.36</v>
      </c>
      <c r="H130" s="41">
        <v>8</v>
      </c>
      <c r="I130" s="19">
        <v>15</v>
      </c>
      <c r="J130" s="17">
        <f t="shared" si="35"/>
        <v>7.8125</v>
      </c>
      <c r="K130" s="18"/>
      <c r="L130" s="15">
        <v>2</v>
      </c>
      <c r="M130" s="15"/>
      <c r="N130" s="15">
        <v>10</v>
      </c>
      <c r="O130" s="15">
        <v>3</v>
      </c>
    </row>
    <row r="131" spans="1:174" s="5" customFormat="1">
      <c r="A131" s="78" t="s">
        <v>169</v>
      </c>
      <c r="B131" s="52" t="s">
        <v>170</v>
      </c>
      <c r="C131" s="20">
        <v>35.130000000000003</v>
      </c>
      <c r="D131" s="11">
        <v>72</v>
      </c>
      <c r="E131" s="100">
        <v>91</v>
      </c>
      <c r="F131" s="25">
        <f t="shared" si="33"/>
        <v>2.5903785937944774</v>
      </c>
      <c r="G131" s="18">
        <f t="shared" si="34"/>
        <v>6.370000000000001</v>
      </c>
      <c r="H131" s="41">
        <v>7</v>
      </c>
      <c r="I131" s="19">
        <v>6</v>
      </c>
      <c r="J131" s="17">
        <f t="shared" si="35"/>
        <v>6.5934065934065931</v>
      </c>
      <c r="K131" s="18"/>
      <c r="L131" s="15"/>
      <c r="M131" s="15"/>
      <c r="N131" s="15">
        <v>4</v>
      </c>
      <c r="O131" s="15">
        <v>2</v>
      </c>
    </row>
    <row r="132" spans="1:174" s="5" customFormat="1">
      <c r="A132" s="78" t="s">
        <v>171</v>
      </c>
      <c r="B132" s="52" t="s">
        <v>172</v>
      </c>
      <c r="C132" s="20">
        <v>119.3</v>
      </c>
      <c r="D132" s="11">
        <v>107</v>
      </c>
      <c r="E132" s="100">
        <v>131</v>
      </c>
      <c r="F132" s="25">
        <f t="shared" si="33"/>
        <v>1.0980720871751886</v>
      </c>
      <c r="G132" s="18">
        <f t="shared" si="34"/>
        <v>6.5500000000000007</v>
      </c>
      <c r="H132" s="41">
        <v>5</v>
      </c>
      <c r="I132" s="19">
        <v>6</v>
      </c>
      <c r="J132" s="17">
        <f t="shared" si="35"/>
        <v>4.5801526717557248</v>
      </c>
      <c r="K132" s="18"/>
      <c r="L132" s="15"/>
      <c r="M132" s="15"/>
      <c r="N132" s="15">
        <v>4</v>
      </c>
      <c r="O132" s="15">
        <v>2</v>
      </c>
    </row>
    <row r="133" spans="1:174" s="5" customFormat="1">
      <c r="A133" s="78" t="s">
        <v>173</v>
      </c>
      <c r="B133" s="52" t="s">
        <v>174</v>
      </c>
      <c r="C133" s="20">
        <v>27.6</v>
      </c>
      <c r="D133" s="11">
        <v>75</v>
      </c>
      <c r="E133" s="100">
        <v>99</v>
      </c>
      <c r="F133" s="25">
        <f t="shared" si="33"/>
        <v>3.5869565217391304</v>
      </c>
      <c r="G133" s="18">
        <f t="shared" si="34"/>
        <v>6.9300000000000006</v>
      </c>
      <c r="H133" s="41">
        <v>7</v>
      </c>
      <c r="I133" s="19">
        <v>6</v>
      </c>
      <c r="J133" s="17">
        <f t="shared" si="35"/>
        <v>6.0606060606060606</v>
      </c>
      <c r="K133" s="18"/>
      <c r="L133" s="15"/>
      <c r="M133" s="15"/>
      <c r="N133" s="15">
        <v>4</v>
      </c>
      <c r="O133" s="15">
        <v>2</v>
      </c>
    </row>
    <row r="134" spans="1:174" s="5" customFormat="1">
      <c r="A134" s="78" t="s">
        <v>175</v>
      </c>
      <c r="B134" s="52" t="s">
        <v>176</v>
      </c>
      <c r="C134" s="20">
        <v>22.82</v>
      </c>
      <c r="D134" s="11">
        <v>90</v>
      </c>
      <c r="E134" s="100">
        <v>106</v>
      </c>
      <c r="F134" s="25">
        <f t="shared" si="33"/>
        <v>4.6450482033304121</v>
      </c>
      <c r="G134" s="18">
        <f t="shared" si="34"/>
        <v>8.48</v>
      </c>
      <c r="H134" s="41">
        <v>8</v>
      </c>
      <c r="I134" s="19">
        <v>8</v>
      </c>
      <c r="J134" s="17">
        <f t="shared" si="35"/>
        <v>7.5471698113207539</v>
      </c>
      <c r="K134" s="18"/>
      <c r="L134" s="15"/>
      <c r="M134" s="15">
        <v>1</v>
      </c>
      <c r="N134" s="15">
        <v>5</v>
      </c>
      <c r="O134" s="15">
        <v>2</v>
      </c>
    </row>
    <row r="135" spans="1:174" s="5" customFormat="1">
      <c r="A135" s="78" t="s">
        <v>177</v>
      </c>
      <c r="B135" s="53" t="s">
        <v>178</v>
      </c>
      <c r="C135" s="54">
        <v>30.3</v>
      </c>
      <c r="D135" s="11">
        <v>75</v>
      </c>
      <c r="E135" s="100">
        <v>107</v>
      </c>
      <c r="F135" s="25">
        <f t="shared" si="33"/>
        <v>3.5313531353135312</v>
      </c>
      <c r="G135" s="18">
        <f t="shared" si="34"/>
        <v>7.4900000000000011</v>
      </c>
      <c r="H135" s="41">
        <v>7</v>
      </c>
      <c r="I135" s="19">
        <v>7</v>
      </c>
      <c r="J135" s="17">
        <f t="shared" si="35"/>
        <v>6.5420560747663545</v>
      </c>
      <c r="K135" s="18"/>
      <c r="L135" s="15"/>
      <c r="M135" s="15">
        <v>1</v>
      </c>
      <c r="N135" s="15">
        <v>4</v>
      </c>
      <c r="O135" s="15">
        <v>2</v>
      </c>
    </row>
    <row r="136" spans="1:174" s="5" customFormat="1">
      <c r="A136" s="78" t="s">
        <v>179</v>
      </c>
      <c r="B136" s="53" t="s">
        <v>35</v>
      </c>
      <c r="C136" s="54">
        <v>35.409999999999997</v>
      </c>
      <c r="D136" s="11">
        <v>26</v>
      </c>
      <c r="E136" s="100">
        <v>81</v>
      </c>
      <c r="F136" s="25">
        <f t="shared" si="33"/>
        <v>2.2874894097712515</v>
      </c>
      <c r="G136" s="18">
        <f t="shared" si="34"/>
        <v>5.6700000000000008</v>
      </c>
      <c r="H136" s="41">
        <v>7</v>
      </c>
      <c r="I136" s="19">
        <v>5</v>
      </c>
      <c r="J136" s="17">
        <f t="shared" si="35"/>
        <v>6.1728395061728394</v>
      </c>
      <c r="K136" s="18"/>
      <c r="L136" s="15"/>
      <c r="M136" s="15"/>
      <c r="N136" s="15">
        <v>4</v>
      </c>
      <c r="O136" s="15">
        <v>1</v>
      </c>
    </row>
    <row r="137" spans="1:174" s="5" customFormat="1">
      <c r="A137" s="18"/>
      <c r="B137" s="119" t="s">
        <v>36</v>
      </c>
      <c r="C137" s="120">
        <f>SUM(C126:C136)</f>
        <v>781.97</v>
      </c>
      <c r="D137" s="24">
        <f>SUM(D126:D136)</f>
        <v>1432</v>
      </c>
      <c r="E137" s="94">
        <f>SUM(E126:E136)</f>
        <v>1668</v>
      </c>
      <c r="F137" s="23">
        <f>SUM(F126:F136)</f>
        <v>31.044898248099127</v>
      </c>
      <c r="G137" s="18">
        <f t="shared" ref="G137:J137" si="36">SUM(G126:G136)</f>
        <v>107.82000000000002</v>
      </c>
      <c r="H137" s="17"/>
      <c r="I137" s="19">
        <f t="shared" si="36"/>
        <v>103</v>
      </c>
      <c r="J137" s="17">
        <f t="shared" si="36"/>
        <v>68.716845459553113</v>
      </c>
      <c r="K137" s="18"/>
      <c r="L137" s="15">
        <f>SUM(L126:L136)</f>
        <v>6</v>
      </c>
      <c r="M137" s="15">
        <f>SUM(M126:M136)</f>
        <v>4</v>
      </c>
      <c r="N137" s="15">
        <f>SUM(N126:N136)</f>
        <v>60</v>
      </c>
      <c r="O137" s="15">
        <f>SUM(O126:O136)</f>
        <v>33</v>
      </c>
    </row>
    <row r="138" spans="1:174" s="5" customFormat="1">
      <c r="A138" s="177" t="s">
        <v>180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8"/>
    </row>
    <row r="139" spans="1:174" s="118" customFormat="1">
      <c r="A139" s="78" t="s">
        <v>181</v>
      </c>
      <c r="B139" s="52" t="s">
        <v>44</v>
      </c>
      <c r="C139" s="20">
        <v>223.19</v>
      </c>
      <c r="D139" s="11">
        <v>0</v>
      </c>
      <c r="E139" s="95">
        <v>0</v>
      </c>
      <c r="F139" s="33">
        <v>0</v>
      </c>
      <c r="G139" s="18">
        <f>E139*H139%</f>
        <v>0</v>
      </c>
      <c r="H139" s="17">
        <v>3</v>
      </c>
      <c r="I139" s="33">
        <f>E139*H139%</f>
        <v>0</v>
      </c>
      <c r="J139" s="17">
        <v>0</v>
      </c>
      <c r="K139" s="18"/>
      <c r="L139" s="15"/>
      <c r="M139" s="15"/>
      <c r="N139" s="15"/>
      <c r="O139" s="1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1:174" s="5" customFormat="1">
      <c r="A140" s="78" t="s">
        <v>182</v>
      </c>
      <c r="B140" s="52" t="s">
        <v>183</v>
      </c>
      <c r="C140" s="20">
        <v>146.19999999999999</v>
      </c>
      <c r="D140" s="21">
        <v>0</v>
      </c>
      <c r="E140" s="95">
        <v>0</v>
      </c>
      <c r="F140" s="33">
        <v>0</v>
      </c>
      <c r="G140" s="18">
        <f>E140*H140%</f>
        <v>0</v>
      </c>
      <c r="H140" s="17">
        <v>3</v>
      </c>
      <c r="I140" s="33">
        <f>E140*H140%</f>
        <v>0</v>
      </c>
      <c r="J140" s="17">
        <v>0</v>
      </c>
      <c r="K140" s="18"/>
      <c r="L140" s="15"/>
      <c r="M140" s="15"/>
      <c r="N140" s="15"/>
      <c r="O140" s="15"/>
    </row>
    <row r="141" spans="1:174" s="118" customFormat="1">
      <c r="A141" s="78" t="s">
        <v>333</v>
      </c>
      <c r="B141" s="121" t="s">
        <v>315</v>
      </c>
      <c r="C141" s="45">
        <v>125.91</v>
      </c>
      <c r="D141" s="21">
        <v>0</v>
      </c>
      <c r="E141" s="95">
        <v>0</v>
      </c>
      <c r="F141" s="33">
        <v>0</v>
      </c>
      <c r="G141" s="18">
        <v>0</v>
      </c>
      <c r="H141" s="17">
        <v>0</v>
      </c>
      <c r="I141" s="33">
        <v>0</v>
      </c>
      <c r="J141" s="17">
        <v>0</v>
      </c>
      <c r="K141" s="18"/>
      <c r="L141" s="15"/>
      <c r="M141" s="15"/>
      <c r="N141" s="15"/>
      <c r="O141" s="1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1:174" s="5" customFormat="1">
      <c r="A142" s="18"/>
      <c r="B142" s="119" t="s">
        <v>36</v>
      </c>
      <c r="C142" s="120">
        <f>SUM(C139:C141)</f>
        <v>495.29999999999995</v>
      </c>
      <c r="D142" s="24">
        <v>0</v>
      </c>
      <c r="E142" s="94">
        <v>0</v>
      </c>
      <c r="F142" s="24">
        <v>0</v>
      </c>
      <c r="G142" s="18">
        <v>0</v>
      </c>
      <c r="H142" s="17"/>
      <c r="I142" s="33">
        <f>SUM(I139:I140)</f>
        <v>0</v>
      </c>
      <c r="J142" s="18">
        <v>0</v>
      </c>
      <c r="K142" s="18"/>
      <c r="L142" s="15"/>
      <c r="M142" s="15"/>
      <c r="N142" s="15"/>
      <c r="O142" s="15"/>
    </row>
    <row r="143" spans="1:174" s="5" customFormat="1">
      <c r="A143" s="177" t="s">
        <v>184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8"/>
    </row>
    <row r="144" spans="1:174" s="5" customFormat="1">
      <c r="A144" s="78" t="s">
        <v>185</v>
      </c>
      <c r="B144" s="52" t="s">
        <v>44</v>
      </c>
      <c r="C144" s="9">
        <v>768.23</v>
      </c>
      <c r="D144" s="13">
        <v>1279</v>
      </c>
      <c r="E144" s="95">
        <v>2159</v>
      </c>
      <c r="F144" s="25">
        <f>E144/C144</f>
        <v>2.810356273511839</v>
      </c>
      <c r="G144" s="18">
        <f>E144*7%</f>
        <v>151.13000000000002</v>
      </c>
      <c r="H144" s="41">
        <v>7</v>
      </c>
      <c r="I144" s="19">
        <v>151</v>
      </c>
      <c r="J144" s="17">
        <f t="shared" ref="J144:J151" si="37">I144/E144%</f>
        <v>6.9939786938397406</v>
      </c>
      <c r="K144" s="18"/>
      <c r="L144" s="15">
        <v>10</v>
      </c>
      <c r="M144" s="15">
        <v>7</v>
      </c>
      <c r="N144" s="15">
        <v>103</v>
      </c>
      <c r="O144" s="15">
        <v>31</v>
      </c>
    </row>
    <row r="145" spans="1:15" s="5" customFormat="1">
      <c r="A145" s="78" t="s">
        <v>186</v>
      </c>
      <c r="B145" s="52" t="s">
        <v>187</v>
      </c>
      <c r="C145" s="20">
        <v>187.53</v>
      </c>
      <c r="D145" s="13">
        <v>493</v>
      </c>
      <c r="E145" s="95">
        <v>513</v>
      </c>
      <c r="F145" s="25">
        <f t="shared" ref="F145:F151" si="38">E145/C145</f>
        <v>2.735562310030395</v>
      </c>
      <c r="G145" s="18">
        <f>E145*7%</f>
        <v>35.910000000000004</v>
      </c>
      <c r="H145" s="41">
        <v>7</v>
      </c>
      <c r="I145" s="19">
        <v>35</v>
      </c>
      <c r="J145" s="17">
        <f t="shared" si="37"/>
        <v>6.8226120857699808</v>
      </c>
      <c r="K145" s="18"/>
      <c r="L145" s="15">
        <v>3</v>
      </c>
      <c r="M145" s="15">
        <v>2</v>
      </c>
      <c r="N145" s="15">
        <v>13</v>
      </c>
      <c r="O145" s="15">
        <v>17</v>
      </c>
    </row>
    <row r="146" spans="1:15" s="5" customFormat="1">
      <c r="A146" s="78" t="s">
        <v>188</v>
      </c>
      <c r="B146" s="52" t="s">
        <v>189</v>
      </c>
      <c r="C146" s="20">
        <v>160.88</v>
      </c>
      <c r="D146" s="13">
        <v>231</v>
      </c>
      <c r="E146" s="95">
        <v>250</v>
      </c>
      <c r="F146" s="25">
        <f t="shared" si="38"/>
        <v>1.5539532570860268</v>
      </c>
      <c r="G146" s="18">
        <f>E146*7%</f>
        <v>17.5</v>
      </c>
      <c r="H146" s="41">
        <v>5</v>
      </c>
      <c r="I146" s="19">
        <v>12</v>
      </c>
      <c r="J146" s="17">
        <f t="shared" si="37"/>
        <v>4.8</v>
      </c>
      <c r="K146" s="18"/>
      <c r="L146" s="15">
        <v>1</v>
      </c>
      <c r="M146" s="15">
        <v>1</v>
      </c>
      <c r="N146" s="15">
        <v>4</v>
      </c>
      <c r="O146" s="15">
        <v>6</v>
      </c>
    </row>
    <row r="147" spans="1:15" s="5" customFormat="1" ht="30">
      <c r="A147" s="78" t="s">
        <v>190</v>
      </c>
      <c r="B147" s="52" t="s">
        <v>191</v>
      </c>
      <c r="C147" s="20">
        <v>254.89</v>
      </c>
      <c r="D147" s="13">
        <v>610</v>
      </c>
      <c r="E147" s="95">
        <v>611</v>
      </c>
      <c r="F147" s="25">
        <f t="shared" si="38"/>
        <v>2.3971124798932872</v>
      </c>
      <c r="G147" s="18">
        <f>E147*7%</f>
        <v>42.77</v>
      </c>
      <c r="H147" s="41">
        <v>7</v>
      </c>
      <c r="I147" s="19">
        <v>42</v>
      </c>
      <c r="J147" s="17">
        <f t="shared" si="37"/>
        <v>6.8739770867430439</v>
      </c>
      <c r="K147" s="18"/>
      <c r="L147" s="15">
        <v>4</v>
      </c>
      <c r="M147" s="15">
        <v>2</v>
      </c>
      <c r="N147" s="15">
        <v>16</v>
      </c>
      <c r="O147" s="15">
        <v>20</v>
      </c>
    </row>
    <row r="148" spans="1:15" s="5" customFormat="1">
      <c r="A148" s="78" t="s">
        <v>192</v>
      </c>
      <c r="B148" s="52" t="s">
        <v>193</v>
      </c>
      <c r="C148" s="20">
        <v>31.01</v>
      </c>
      <c r="D148" s="13">
        <v>197</v>
      </c>
      <c r="E148" s="95">
        <v>271</v>
      </c>
      <c r="F148" s="25">
        <f t="shared" si="38"/>
        <v>8.7391164140599802</v>
      </c>
      <c r="G148" s="18">
        <f>E148*12%</f>
        <v>32.519999999999996</v>
      </c>
      <c r="H148" s="41">
        <v>12</v>
      </c>
      <c r="I148" s="19">
        <v>32</v>
      </c>
      <c r="J148" s="17">
        <f t="shared" si="37"/>
        <v>11.808118081180812</v>
      </c>
      <c r="K148" s="18"/>
      <c r="L148" s="15">
        <v>2</v>
      </c>
      <c r="M148" s="15">
        <v>2</v>
      </c>
      <c r="N148" s="15">
        <v>21</v>
      </c>
      <c r="O148" s="15">
        <v>7</v>
      </c>
    </row>
    <row r="149" spans="1:15" s="5" customFormat="1">
      <c r="A149" s="78" t="s">
        <v>194</v>
      </c>
      <c r="B149" s="53" t="s">
        <v>195</v>
      </c>
      <c r="C149" s="54">
        <v>45.4</v>
      </c>
      <c r="D149" s="13">
        <v>223</v>
      </c>
      <c r="E149" s="95">
        <v>226</v>
      </c>
      <c r="F149" s="25">
        <f t="shared" si="38"/>
        <v>4.9779735682819384</v>
      </c>
      <c r="G149" s="18">
        <f>E149*8%</f>
        <v>18.080000000000002</v>
      </c>
      <c r="H149" s="41">
        <v>8</v>
      </c>
      <c r="I149" s="19">
        <v>16</v>
      </c>
      <c r="J149" s="17">
        <f t="shared" si="37"/>
        <v>7.0796460176991154</v>
      </c>
      <c r="K149" s="18"/>
      <c r="L149" s="15">
        <v>6</v>
      </c>
      <c r="M149" s="15"/>
      <c r="N149" s="15">
        <v>10</v>
      </c>
      <c r="O149" s="15"/>
    </row>
    <row r="150" spans="1:15" s="5" customFormat="1">
      <c r="A150" s="78" t="s">
        <v>196</v>
      </c>
      <c r="B150" s="53" t="s">
        <v>197</v>
      </c>
      <c r="C150" s="55">
        <v>20.5</v>
      </c>
      <c r="D150" s="29">
        <v>144</v>
      </c>
      <c r="E150" s="95">
        <v>197</v>
      </c>
      <c r="F150" s="25">
        <f t="shared" si="38"/>
        <v>9.6097560975609753</v>
      </c>
      <c r="G150" s="18">
        <f>E150*12%</f>
        <v>23.64</v>
      </c>
      <c r="H150" s="41">
        <v>12</v>
      </c>
      <c r="I150" s="19">
        <v>23</v>
      </c>
      <c r="J150" s="17">
        <f t="shared" si="37"/>
        <v>11.6751269035533</v>
      </c>
      <c r="K150" s="18"/>
      <c r="L150" s="15">
        <v>1</v>
      </c>
      <c r="M150" s="15">
        <v>2</v>
      </c>
      <c r="N150" s="15">
        <v>15</v>
      </c>
      <c r="O150" s="15">
        <v>5</v>
      </c>
    </row>
    <row r="151" spans="1:15" s="5" customFormat="1">
      <c r="A151" s="78" t="s">
        <v>198</v>
      </c>
      <c r="B151" s="77" t="s">
        <v>199</v>
      </c>
      <c r="C151" s="11">
        <v>73.02</v>
      </c>
      <c r="D151" s="18">
        <v>252</v>
      </c>
      <c r="E151" s="95">
        <v>285</v>
      </c>
      <c r="F151" s="25">
        <f t="shared" si="38"/>
        <v>3.9030402629416598</v>
      </c>
      <c r="G151" s="18">
        <f>E151*7%</f>
        <v>19.950000000000003</v>
      </c>
      <c r="H151" s="41">
        <v>7</v>
      </c>
      <c r="I151" s="19">
        <v>19</v>
      </c>
      <c r="J151" s="15">
        <f t="shared" si="37"/>
        <v>6.6666666666666661</v>
      </c>
      <c r="K151" s="18"/>
      <c r="L151" s="15">
        <v>4</v>
      </c>
      <c r="M151" s="15">
        <v>2</v>
      </c>
      <c r="N151" s="15">
        <v>9</v>
      </c>
      <c r="O151" s="15">
        <f>I151*20%</f>
        <v>3.8000000000000003</v>
      </c>
    </row>
    <row r="152" spans="1:15" s="5" customFormat="1">
      <c r="A152" s="18"/>
      <c r="B152" s="119" t="s">
        <v>36</v>
      </c>
      <c r="C152" s="120">
        <f>SUM(C144:C151)</f>
        <v>1541.4599999999998</v>
      </c>
      <c r="D152" s="14">
        <f>SUM(D144:D151)</f>
        <v>3429</v>
      </c>
      <c r="E152" s="94">
        <f>SUM(E144:E151)</f>
        <v>4512</v>
      </c>
      <c r="F152" s="23">
        <f>SUM(F144:F151)</f>
        <v>36.7268706633661</v>
      </c>
      <c r="G152" s="18">
        <f t="shared" ref="G152:J152" si="39">SUM(G144:G151)</f>
        <v>341.5</v>
      </c>
      <c r="H152" s="17">
        <f t="shared" si="39"/>
        <v>65</v>
      </c>
      <c r="I152" s="19">
        <f t="shared" si="39"/>
        <v>330</v>
      </c>
      <c r="J152" s="17">
        <f t="shared" si="39"/>
        <v>62.720125535452652</v>
      </c>
      <c r="K152" s="18"/>
      <c r="L152" s="19">
        <f>SUM(L144:L151)</f>
        <v>31</v>
      </c>
      <c r="M152" s="19">
        <f>SUM(M144:M151)</f>
        <v>18</v>
      </c>
      <c r="N152" s="19">
        <f>SUM(N144:N151)</f>
        <v>191</v>
      </c>
      <c r="O152" s="19">
        <f>SUM(O144:O151)</f>
        <v>89.8</v>
      </c>
    </row>
    <row r="153" spans="1:15" s="5" customFormat="1" ht="15" customHeight="1">
      <c r="A153" s="179" t="s">
        <v>313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6"/>
    </row>
    <row r="154" spans="1:15" s="5" customFormat="1">
      <c r="A154" s="78" t="s">
        <v>200</v>
      </c>
      <c r="B154" s="52" t="s">
        <v>44</v>
      </c>
      <c r="C154" s="20">
        <v>2663.3</v>
      </c>
      <c r="D154" s="13">
        <v>1924</v>
      </c>
      <c r="E154" s="95">
        <v>1943</v>
      </c>
      <c r="F154" s="25">
        <f t="shared" ref="F154:F157" si="40">E154/C154</f>
        <v>0.72954605189051169</v>
      </c>
      <c r="G154" s="18">
        <f>E154*H154%</f>
        <v>58.29</v>
      </c>
      <c r="H154" s="41">
        <v>3</v>
      </c>
      <c r="I154" s="19">
        <v>57</v>
      </c>
      <c r="J154" s="17">
        <f>I154/E154%</f>
        <v>2.9336078229541944</v>
      </c>
      <c r="K154" s="18">
        <v>23</v>
      </c>
      <c r="L154" s="15">
        <v>3</v>
      </c>
      <c r="M154" s="15">
        <v>2</v>
      </c>
      <c r="N154" s="15">
        <v>22</v>
      </c>
      <c r="O154" s="15">
        <v>7</v>
      </c>
    </row>
    <row r="155" spans="1:15" s="5" customFormat="1" ht="45">
      <c r="A155" s="78" t="s">
        <v>201</v>
      </c>
      <c r="B155" s="52" t="s">
        <v>314</v>
      </c>
      <c r="C155" s="20"/>
      <c r="D155" s="13"/>
      <c r="E155" s="95"/>
      <c r="F155" s="25"/>
      <c r="G155" s="18"/>
      <c r="H155" s="41"/>
      <c r="I155" s="19">
        <v>1</v>
      </c>
      <c r="J155" s="17"/>
      <c r="K155" s="18"/>
      <c r="L155" s="15"/>
      <c r="M155" s="15"/>
      <c r="N155" s="15">
        <v>1</v>
      </c>
      <c r="O155" s="15"/>
    </row>
    <row r="156" spans="1:15" s="5" customFormat="1" ht="30">
      <c r="A156" s="78" t="s">
        <v>203</v>
      </c>
      <c r="B156" s="52" t="s">
        <v>202</v>
      </c>
      <c r="C156" s="20">
        <v>134.68</v>
      </c>
      <c r="D156" s="13">
        <v>117</v>
      </c>
      <c r="E156" s="95">
        <v>124</v>
      </c>
      <c r="F156" s="25">
        <f t="shared" si="40"/>
        <v>0.92070092070092069</v>
      </c>
      <c r="G156" s="18">
        <f>E156*3%</f>
        <v>3.7199999999999998</v>
      </c>
      <c r="H156" s="41">
        <v>3</v>
      </c>
      <c r="I156" s="19">
        <v>3</v>
      </c>
      <c r="J156" s="17">
        <f>I156/E156%</f>
        <v>2.4193548387096775</v>
      </c>
      <c r="K156" s="18"/>
      <c r="L156" s="15"/>
      <c r="M156" s="15"/>
      <c r="N156" s="15">
        <v>1</v>
      </c>
      <c r="O156" s="15">
        <v>2</v>
      </c>
    </row>
    <row r="157" spans="1:15" s="5" customFormat="1">
      <c r="A157" s="78" t="s">
        <v>328</v>
      </c>
      <c r="B157" s="52" t="s">
        <v>204</v>
      </c>
      <c r="C157" s="20">
        <v>1607.3</v>
      </c>
      <c r="D157" s="13">
        <v>540</v>
      </c>
      <c r="E157" s="95">
        <v>787</v>
      </c>
      <c r="F157" s="25">
        <f t="shared" si="40"/>
        <v>0.48964101287874073</v>
      </c>
      <c r="G157" s="18">
        <f>E157*H157%</f>
        <v>23.61</v>
      </c>
      <c r="H157" s="41">
        <v>3</v>
      </c>
      <c r="I157" s="19">
        <v>23</v>
      </c>
      <c r="J157" s="17">
        <f>I157/E157%</f>
        <v>2.9224904701397714</v>
      </c>
      <c r="K157" s="18"/>
      <c r="L157" s="15">
        <v>2</v>
      </c>
      <c r="M157" s="15">
        <v>2</v>
      </c>
      <c r="N157" s="15">
        <v>14</v>
      </c>
      <c r="O157" s="15">
        <v>5</v>
      </c>
    </row>
    <row r="158" spans="1:15" s="5" customFormat="1">
      <c r="A158" s="18"/>
      <c r="B158" s="119" t="s">
        <v>36</v>
      </c>
      <c r="C158" s="120">
        <f>C157+C156+C154</f>
        <v>4405.2800000000007</v>
      </c>
      <c r="D158" s="14">
        <f>D157+D156+D154</f>
        <v>2581</v>
      </c>
      <c r="E158" s="96">
        <f>E157+E156+E154</f>
        <v>2854</v>
      </c>
      <c r="F158" s="23">
        <f>F157+F156+F154</f>
        <v>2.1398879854701729</v>
      </c>
      <c r="G158" s="18">
        <f t="shared" ref="G158:O158" si="41">SUM(G154:G157)</f>
        <v>85.62</v>
      </c>
      <c r="H158" s="41">
        <f t="shared" si="41"/>
        <v>9</v>
      </c>
      <c r="I158" s="19">
        <f t="shared" si="41"/>
        <v>84</v>
      </c>
      <c r="J158" s="17">
        <f t="shared" si="41"/>
        <v>8.2754531318036442</v>
      </c>
      <c r="K158" s="18">
        <f t="shared" si="41"/>
        <v>23</v>
      </c>
      <c r="L158" s="19">
        <f t="shared" si="41"/>
        <v>5</v>
      </c>
      <c r="M158" s="19">
        <f t="shared" si="41"/>
        <v>4</v>
      </c>
      <c r="N158" s="19">
        <f t="shared" si="41"/>
        <v>38</v>
      </c>
      <c r="O158" s="19">
        <f t="shared" si="41"/>
        <v>14</v>
      </c>
    </row>
    <row r="159" spans="1:15" s="5" customFormat="1" ht="15" customHeight="1">
      <c r="A159" s="175" t="s">
        <v>205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6"/>
    </row>
    <row r="160" spans="1:15" s="5" customFormat="1">
      <c r="A160" s="78" t="s">
        <v>206</v>
      </c>
      <c r="B160" s="52" t="s">
        <v>23</v>
      </c>
      <c r="C160" s="9">
        <v>4284.8</v>
      </c>
      <c r="D160" s="18">
        <v>707</v>
      </c>
      <c r="E160" s="56">
        <v>717</v>
      </c>
      <c r="F160" s="23">
        <f>E160/C160</f>
        <v>0.16733569828230022</v>
      </c>
      <c r="G160" s="18">
        <f>E160*H160%</f>
        <v>21.509999999999998</v>
      </c>
      <c r="H160" s="41">
        <v>3</v>
      </c>
      <c r="I160" s="19">
        <v>21</v>
      </c>
      <c r="J160" s="17">
        <f>I160/E160%</f>
        <v>2.9288702928870292</v>
      </c>
      <c r="K160" s="18">
        <v>8</v>
      </c>
      <c r="L160" s="15">
        <v>1</v>
      </c>
      <c r="M160" s="15">
        <v>0</v>
      </c>
      <c r="N160" s="15">
        <v>9</v>
      </c>
      <c r="O160" s="15">
        <v>3</v>
      </c>
    </row>
    <row r="161" spans="1:174" s="5" customFormat="1">
      <c r="A161" s="18"/>
      <c r="B161" s="119" t="s">
        <v>36</v>
      </c>
      <c r="C161" s="94">
        <v>4284.8</v>
      </c>
      <c r="D161" s="131">
        <v>707</v>
      </c>
      <c r="E161" s="94">
        <f>SUM(E160)</f>
        <v>717</v>
      </c>
      <c r="F161" s="23">
        <f>E161/C161</f>
        <v>0.16733569828230022</v>
      </c>
      <c r="G161" s="18">
        <f>E161*H161%</f>
        <v>21.509999999999998</v>
      </c>
      <c r="H161" s="41">
        <v>3</v>
      </c>
      <c r="I161" s="33">
        <f>SUM(I160)</f>
        <v>21</v>
      </c>
      <c r="J161" s="17">
        <f>I161/E161%</f>
        <v>2.9288702928870292</v>
      </c>
      <c r="K161" s="18">
        <v>8</v>
      </c>
      <c r="L161" s="15">
        <v>1</v>
      </c>
      <c r="M161" s="15">
        <v>0</v>
      </c>
      <c r="N161" s="15">
        <v>9</v>
      </c>
      <c r="O161" s="15">
        <v>3</v>
      </c>
    </row>
    <row r="162" spans="1:174" s="5" customFormat="1" ht="15" customHeight="1">
      <c r="A162" s="180" t="s">
        <v>207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1"/>
    </row>
    <row r="163" spans="1:174" s="5" customFormat="1">
      <c r="A163" s="78" t="s">
        <v>208</v>
      </c>
      <c r="B163" s="30" t="s">
        <v>44</v>
      </c>
      <c r="C163" s="43">
        <v>467.53</v>
      </c>
      <c r="D163" s="13">
        <v>495</v>
      </c>
      <c r="E163" s="95">
        <v>542</v>
      </c>
      <c r="F163" s="25">
        <f t="shared" ref="F163:F172" si="42">E163/C163</f>
        <v>1.1592838962205634</v>
      </c>
      <c r="G163" s="18">
        <f>E163*5%</f>
        <v>27.1</v>
      </c>
      <c r="H163" s="41">
        <v>5</v>
      </c>
      <c r="I163" s="19">
        <v>26</v>
      </c>
      <c r="J163" s="17">
        <f>I163/E163%</f>
        <v>4.7970479704797047</v>
      </c>
      <c r="K163" s="18"/>
      <c r="L163" s="15">
        <v>1</v>
      </c>
      <c r="M163" s="15">
        <v>1</v>
      </c>
      <c r="N163" s="15">
        <v>18</v>
      </c>
      <c r="O163" s="15">
        <v>6</v>
      </c>
    </row>
    <row r="164" spans="1:174" s="5" customFormat="1" ht="45">
      <c r="A164" s="78"/>
      <c r="B164" s="30" t="s">
        <v>314</v>
      </c>
      <c r="C164" s="43"/>
      <c r="D164" s="13"/>
      <c r="E164" s="95"/>
      <c r="F164" s="25"/>
      <c r="G164" s="18"/>
      <c r="H164" s="41"/>
      <c r="I164" s="19">
        <v>1</v>
      </c>
      <c r="J164" s="17"/>
      <c r="K164" s="18"/>
      <c r="L164" s="15"/>
      <c r="M164" s="15"/>
      <c r="N164" s="15"/>
      <c r="O164" s="15">
        <v>1</v>
      </c>
    </row>
    <row r="165" spans="1:174" s="5" customFormat="1">
      <c r="A165" s="78" t="s">
        <v>209</v>
      </c>
      <c r="B165" s="30" t="s">
        <v>210</v>
      </c>
      <c r="C165" s="43">
        <v>365.45</v>
      </c>
      <c r="D165" s="13">
        <v>955</v>
      </c>
      <c r="E165" s="95">
        <v>1283</v>
      </c>
      <c r="F165" s="25">
        <f t="shared" si="42"/>
        <v>3.5107401833356136</v>
      </c>
      <c r="G165" s="18">
        <f t="shared" ref="G165:G172" si="43">E165*H165%</f>
        <v>89.81</v>
      </c>
      <c r="H165" s="41">
        <v>7</v>
      </c>
      <c r="I165" s="19">
        <v>89</v>
      </c>
      <c r="J165" s="17">
        <f t="shared" ref="J165:J172" si="44">I165/E165%</f>
        <v>6.9368667186282149</v>
      </c>
      <c r="K165" s="18"/>
      <c r="L165" s="15">
        <v>9</v>
      </c>
      <c r="M165" s="15">
        <v>4</v>
      </c>
      <c r="N165" s="15">
        <v>32</v>
      </c>
      <c r="O165" s="15">
        <v>44</v>
      </c>
    </row>
    <row r="166" spans="1:174" s="5" customFormat="1">
      <c r="A166" s="78" t="s">
        <v>211</v>
      </c>
      <c r="B166" s="30" t="s">
        <v>212</v>
      </c>
      <c r="C166" s="43">
        <v>30.57</v>
      </c>
      <c r="D166" s="13">
        <v>155</v>
      </c>
      <c r="E166" s="95">
        <v>212</v>
      </c>
      <c r="F166" s="25">
        <f t="shared" si="42"/>
        <v>6.9349035001635588</v>
      </c>
      <c r="G166" s="18">
        <f t="shared" si="43"/>
        <v>21.200000000000003</v>
      </c>
      <c r="H166" s="41">
        <v>10</v>
      </c>
      <c r="I166" s="19">
        <v>21</v>
      </c>
      <c r="J166" s="15">
        <f t="shared" si="44"/>
        <v>9.9056603773584904</v>
      </c>
      <c r="K166" s="18"/>
      <c r="L166" s="15">
        <v>1</v>
      </c>
      <c r="M166" s="15">
        <v>2</v>
      </c>
      <c r="N166" s="15">
        <v>13</v>
      </c>
      <c r="O166" s="15">
        <v>5</v>
      </c>
    </row>
    <row r="167" spans="1:174" s="5" customFormat="1">
      <c r="A167" s="78" t="s">
        <v>213</v>
      </c>
      <c r="B167" s="30" t="s">
        <v>214</v>
      </c>
      <c r="C167" s="43">
        <v>47.1</v>
      </c>
      <c r="D167" s="13">
        <v>96</v>
      </c>
      <c r="E167" s="95">
        <v>295</v>
      </c>
      <c r="F167" s="25">
        <f t="shared" si="42"/>
        <v>6.2632696390658174</v>
      </c>
      <c r="G167" s="18">
        <f t="shared" si="43"/>
        <v>29.5</v>
      </c>
      <c r="H167" s="41">
        <v>10</v>
      </c>
      <c r="I167" s="19">
        <v>29</v>
      </c>
      <c r="J167" s="15">
        <f t="shared" si="44"/>
        <v>9.8305084745762699</v>
      </c>
      <c r="K167" s="18"/>
      <c r="L167" s="15">
        <v>2</v>
      </c>
      <c r="M167" s="15">
        <v>2</v>
      </c>
      <c r="N167" s="15">
        <v>19</v>
      </c>
      <c r="O167" s="15">
        <v>6</v>
      </c>
    </row>
    <row r="168" spans="1:174" s="5" customFormat="1">
      <c r="A168" s="78" t="s">
        <v>215</v>
      </c>
      <c r="B168" s="30" t="s">
        <v>216</v>
      </c>
      <c r="C168" s="43">
        <v>299.57100000000003</v>
      </c>
      <c r="D168" s="13">
        <v>814</v>
      </c>
      <c r="E168" s="95">
        <v>819</v>
      </c>
      <c r="F168" s="25">
        <f t="shared" si="42"/>
        <v>2.7339094905715169</v>
      </c>
      <c r="G168" s="18">
        <f t="shared" si="43"/>
        <v>57.330000000000005</v>
      </c>
      <c r="H168" s="41">
        <v>7</v>
      </c>
      <c r="I168" s="19">
        <v>57</v>
      </c>
      <c r="J168" s="17">
        <f t="shared" si="44"/>
        <v>6.9597069597069599</v>
      </c>
      <c r="K168" s="18"/>
      <c r="L168" s="15">
        <v>3</v>
      </c>
      <c r="M168" s="15">
        <v>5</v>
      </c>
      <c r="N168" s="15">
        <v>37</v>
      </c>
      <c r="O168" s="15">
        <v>12</v>
      </c>
    </row>
    <row r="169" spans="1:174" s="5" customFormat="1">
      <c r="A169" s="78" t="s">
        <v>217</v>
      </c>
      <c r="B169" s="30" t="s">
        <v>218</v>
      </c>
      <c r="C169" s="43">
        <v>54.542999999999999</v>
      </c>
      <c r="D169" s="13">
        <v>99</v>
      </c>
      <c r="E169" s="95">
        <v>215</v>
      </c>
      <c r="F169" s="25">
        <f t="shared" si="42"/>
        <v>3.9418440496489011</v>
      </c>
      <c r="G169" s="18">
        <f t="shared" si="43"/>
        <v>15.05</v>
      </c>
      <c r="H169" s="41">
        <v>7</v>
      </c>
      <c r="I169" s="19">
        <v>15</v>
      </c>
      <c r="J169" s="17">
        <f t="shared" si="44"/>
        <v>6.9767441860465116</v>
      </c>
      <c r="K169" s="18"/>
      <c r="L169" s="15">
        <v>1</v>
      </c>
      <c r="M169" s="15">
        <v>1</v>
      </c>
      <c r="N169" s="15">
        <v>10</v>
      </c>
      <c r="O169" s="15">
        <f>I169*20%</f>
        <v>3</v>
      </c>
    </row>
    <row r="170" spans="1:174" s="5" customFormat="1">
      <c r="A170" s="78"/>
      <c r="B170" s="30" t="s">
        <v>311</v>
      </c>
      <c r="C170" s="43">
        <v>58.94</v>
      </c>
      <c r="D170" s="13">
        <v>0</v>
      </c>
      <c r="E170" s="95">
        <v>217</v>
      </c>
      <c r="F170" s="25">
        <f t="shared" si="42"/>
        <v>3.6817102137767224</v>
      </c>
      <c r="G170" s="18">
        <f t="shared" si="43"/>
        <v>15.190000000000001</v>
      </c>
      <c r="H170" s="41">
        <v>7</v>
      </c>
      <c r="I170" s="19">
        <v>15</v>
      </c>
      <c r="J170" s="17">
        <f t="shared" si="44"/>
        <v>6.9124423963133639</v>
      </c>
      <c r="K170" s="18"/>
      <c r="L170" s="15">
        <v>1</v>
      </c>
      <c r="M170" s="15">
        <v>1</v>
      </c>
      <c r="N170" s="15">
        <v>10</v>
      </c>
      <c r="O170" s="15">
        <v>3</v>
      </c>
    </row>
    <row r="171" spans="1:174" s="5" customFormat="1">
      <c r="A171" s="78" t="s">
        <v>219</v>
      </c>
      <c r="B171" s="56" t="s">
        <v>220</v>
      </c>
      <c r="C171" s="46">
        <v>35.200000000000003</v>
      </c>
      <c r="D171" s="13">
        <v>142</v>
      </c>
      <c r="E171" s="95">
        <v>283</v>
      </c>
      <c r="F171" s="25">
        <f t="shared" si="42"/>
        <v>8.0397727272727266</v>
      </c>
      <c r="G171" s="18">
        <f t="shared" si="43"/>
        <v>33.96</v>
      </c>
      <c r="H171" s="41">
        <v>12</v>
      </c>
      <c r="I171" s="19">
        <v>33</v>
      </c>
      <c r="J171" s="17">
        <f t="shared" si="44"/>
        <v>11.66077738515901</v>
      </c>
      <c r="K171" s="18"/>
      <c r="L171" s="15">
        <v>2</v>
      </c>
      <c r="M171" s="15">
        <v>2</v>
      </c>
      <c r="N171" s="15">
        <v>23</v>
      </c>
      <c r="O171" s="15">
        <v>6</v>
      </c>
    </row>
    <row r="172" spans="1:174" s="5" customFormat="1">
      <c r="A172" s="78" t="s">
        <v>221</v>
      </c>
      <c r="B172" s="11" t="s">
        <v>222</v>
      </c>
      <c r="C172" s="73">
        <v>27.66</v>
      </c>
      <c r="D172" s="80">
        <v>145</v>
      </c>
      <c r="E172" s="95">
        <v>209</v>
      </c>
      <c r="F172" s="25">
        <f t="shared" si="42"/>
        <v>7.556037599421547</v>
      </c>
      <c r="G172" s="18">
        <f t="shared" si="43"/>
        <v>20.900000000000002</v>
      </c>
      <c r="H172" s="41">
        <v>10</v>
      </c>
      <c r="I172" s="19">
        <v>8</v>
      </c>
      <c r="J172" s="17">
        <f t="shared" si="44"/>
        <v>3.8277511961722492</v>
      </c>
      <c r="K172" s="18"/>
      <c r="L172" s="15">
        <v>1</v>
      </c>
      <c r="M172" s="15">
        <v>1</v>
      </c>
      <c r="N172" s="15">
        <v>3</v>
      </c>
      <c r="O172" s="15">
        <v>3</v>
      </c>
    </row>
    <row r="173" spans="1:174" s="5" customFormat="1">
      <c r="A173" s="18"/>
      <c r="B173" s="119" t="s">
        <v>36</v>
      </c>
      <c r="C173" s="44">
        <f t="shared" ref="C173:J173" si="45">SUM(C163:C172)</f>
        <v>1386.5640000000001</v>
      </c>
      <c r="D173" s="93">
        <f t="shared" si="45"/>
        <v>2901</v>
      </c>
      <c r="E173" s="94">
        <f t="shared" si="45"/>
        <v>4075</v>
      </c>
      <c r="F173" s="23">
        <f t="shared" si="45"/>
        <v>43.821471299476968</v>
      </c>
      <c r="G173" s="18">
        <f t="shared" si="45"/>
        <v>310.04000000000002</v>
      </c>
      <c r="H173" s="17">
        <f t="shared" si="45"/>
        <v>75</v>
      </c>
      <c r="I173" s="19">
        <f t="shared" si="45"/>
        <v>294</v>
      </c>
      <c r="J173" s="17">
        <f t="shared" si="45"/>
        <v>67.807505664440768</v>
      </c>
      <c r="K173" s="18"/>
      <c r="L173" s="19">
        <f>SUM(L163:L172)</f>
        <v>21</v>
      </c>
      <c r="M173" s="19">
        <f>SUM(M163:M172)</f>
        <v>19</v>
      </c>
      <c r="N173" s="19">
        <f>SUM(N163:N172)</f>
        <v>165</v>
      </c>
      <c r="O173" s="19">
        <f>SUM(O163:O172)</f>
        <v>89</v>
      </c>
    </row>
    <row r="174" spans="1:174" s="5" customFormat="1" ht="15" customHeight="1">
      <c r="A174" s="175" t="s">
        <v>223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6"/>
    </row>
    <row r="175" spans="1:174" s="118" customFormat="1">
      <c r="A175" s="78" t="s">
        <v>316</v>
      </c>
      <c r="B175" s="52" t="s">
        <v>44</v>
      </c>
      <c r="C175" s="9">
        <v>884.2</v>
      </c>
      <c r="D175" s="13">
        <v>742</v>
      </c>
      <c r="E175" s="95">
        <v>718</v>
      </c>
      <c r="F175" s="25">
        <f t="shared" ref="F175:F188" si="46">E175/C175</f>
        <v>0.81203347658900693</v>
      </c>
      <c r="G175" s="18">
        <f>E175*H175%</f>
        <v>21.54</v>
      </c>
      <c r="H175" s="41">
        <v>3</v>
      </c>
      <c r="I175" s="19">
        <v>19</v>
      </c>
      <c r="J175" s="17">
        <f>I175/E175%</f>
        <v>2.6462395543175488</v>
      </c>
      <c r="K175" s="18"/>
      <c r="L175" s="15">
        <v>1</v>
      </c>
      <c r="M175" s="15">
        <v>1</v>
      </c>
      <c r="N175" s="15">
        <v>12</v>
      </c>
      <c r="O175" s="15">
        <v>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1:174" s="87" customFormat="1" ht="45">
      <c r="A176" s="78" t="s">
        <v>317</v>
      </c>
      <c r="B176" s="52" t="s">
        <v>314</v>
      </c>
      <c r="C176" s="9"/>
      <c r="D176" s="13"/>
      <c r="E176" s="95"/>
      <c r="F176" s="25"/>
      <c r="G176" s="18"/>
      <c r="H176" s="41"/>
      <c r="I176" s="19">
        <v>2</v>
      </c>
      <c r="J176" s="17"/>
      <c r="K176" s="18"/>
      <c r="L176" s="15"/>
      <c r="M176" s="15"/>
      <c r="N176" s="15">
        <v>1</v>
      </c>
      <c r="O176" s="15">
        <v>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1:174" s="5" customFormat="1">
      <c r="A177" s="78" t="s">
        <v>224</v>
      </c>
      <c r="B177" s="81" t="s">
        <v>225</v>
      </c>
      <c r="C177" s="57">
        <v>40.64</v>
      </c>
      <c r="D177" s="13">
        <v>77</v>
      </c>
      <c r="E177" s="95">
        <v>150</v>
      </c>
      <c r="F177" s="25">
        <f t="shared" si="46"/>
        <v>3.6909448818897639</v>
      </c>
      <c r="G177" s="18">
        <f t="shared" ref="G177:G188" si="47">E177*H177%</f>
        <v>10.500000000000002</v>
      </c>
      <c r="H177" s="41">
        <v>7</v>
      </c>
      <c r="I177" s="19">
        <v>10</v>
      </c>
      <c r="J177" s="17">
        <f t="shared" ref="J177:J188" si="48">I177/E177%</f>
        <v>6.666666666666667</v>
      </c>
      <c r="K177" s="18"/>
      <c r="L177" s="15"/>
      <c r="M177" s="15">
        <v>1</v>
      </c>
      <c r="N177" s="15">
        <v>7</v>
      </c>
      <c r="O177" s="15">
        <v>2</v>
      </c>
    </row>
    <row r="178" spans="1:174" s="118" customFormat="1">
      <c r="A178" s="78" t="s">
        <v>226</v>
      </c>
      <c r="B178" s="81" t="s">
        <v>312</v>
      </c>
      <c r="C178" s="43">
        <v>69.009</v>
      </c>
      <c r="D178" s="13">
        <v>0</v>
      </c>
      <c r="E178" s="95">
        <v>56</v>
      </c>
      <c r="F178" s="25">
        <f t="shared" si="46"/>
        <v>0.81148835659116925</v>
      </c>
      <c r="G178" s="18">
        <f t="shared" si="47"/>
        <v>1.68</v>
      </c>
      <c r="H178" s="41">
        <v>3</v>
      </c>
      <c r="I178" s="19">
        <v>1</v>
      </c>
      <c r="J178" s="17">
        <f t="shared" si="48"/>
        <v>1.7857142857142856</v>
      </c>
      <c r="K178" s="18"/>
      <c r="L178" s="15"/>
      <c r="M178" s="15"/>
      <c r="N178" s="15"/>
      <c r="O178" s="15">
        <v>1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1:174" s="5" customFormat="1">
      <c r="A179" s="78" t="s">
        <v>228</v>
      </c>
      <c r="B179" s="81" t="s">
        <v>227</v>
      </c>
      <c r="C179" s="57">
        <v>54.3</v>
      </c>
      <c r="D179" s="13">
        <v>112</v>
      </c>
      <c r="E179" s="95">
        <v>106</v>
      </c>
      <c r="F179" s="25">
        <f t="shared" si="46"/>
        <v>1.9521178637200738</v>
      </c>
      <c r="G179" s="18">
        <f t="shared" si="47"/>
        <v>5.3000000000000007</v>
      </c>
      <c r="H179" s="41">
        <v>5</v>
      </c>
      <c r="I179" s="19">
        <v>5</v>
      </c>
      <c r="J179" s="17">
        <f t="shared" si="48"/>
        <v>4.7169811320754711</v>
      </c>
      <c r="K179" s="18"/>
      <c r="L179" s="15"/>
      <c r="M179" s="15"/>
      <c r="N179" s="15">
        <v>4</v>
      </c>
      <c r="O179" s="15">
        <v>1</v>
      </c>
    </row>
    <row r="180" spans="1:174" s="5" customFormat="1">
      <c r="A180" s="78" t="s">
        <v>230</v>
      </c>
      <c r="B180" s="81" t="s">
        <v>229</v>
      </c>
      <c r="C180" s="57">
        <v>96.9</v>
      </c>
      <c r="D180" s="13">
        <v>300</v>
      </c>
      <c r="E180" s="95">
        <v>365</v>
      </c>
      <c r="F180" s="25">
        <f t="shared" si="46"/>
        <v>3.7667698658410731</v>
      </c>
      <c r="G180" s="18">
        <f t="shared" si="47"/>
        <v>25.55</v>
      </c>
      <c r="H180" s="41">
        <v>7</v>
      </c>
      <c r="I180" s="19">
        <v>25</v>
      </c>
      <c r="J180" s="17">
        <f t="shared" si="48"/>
        <v>6.8493150684931505</v>
      </c>
      <c r="K180" s="18"/>
      <c r="L180" s="15">
        <v>1</v>
      </c>
      <c r="M180" s="15">
        <v>3</v>
      </c>
      <c r="N180" s="15">
        <v>12</v>
      </c>
      <c r="O180" s="15">
        <v>9</v>
      </c>
    </row>
    <row r="181" spans="1:174" s="5" customFormat="1">
      <c r="A181" s="78" t="s">
        <v>232</v>
      </c>
      <c r="B181" s="81" t="s">
        <v>231</v>
      </c>
      <c r="C181" s="57">
        <v>31.18</v>
      </c>
      <c r="D181" s="13">
        <v>57</v>
      </c>
      <c r="E181" s="95">
        <v>59</v>
      </c>
      <c r="F181" s="25">
        <f t="shared" si="46"/>
        <v>1.892238614496472</v>
      </c>
      <c r="G181" s="18">
        <f t="shared" si="47"/>
        <v>2.95</v>
      </c>
      <c r="H181" s="41">
        <v>5</v>
      </c>
      <c r="I181" s="19">
        <v>2</v>
      </c>
      <c r="J181" s="17">
        <f t="shared" si="48"/>
        <v>3.3898305084745766</v>
      </c>
      <c r="K181" s="18"/>
      <c r="L181" s="15"/>
      <c r="M181" s="15"/>
      <c r="N181" s="15">
        <v>1</v>
      </c>
      <c r="O181" s="15">
        <v>1</v>
      </c>
    </row>
    <row r="182" spans="1:174" s="5" customFormat="1">
      <c r="A182" s="78" t="s">
        <v>234</v>
      </c>
      <c r="B182" s="81" t="s">
        <v>233</v>
      </c>
      <c r="C182" s="57">
        <v>15.3</v>
      </c>
      <c r="D182" s="13">
        <v>20</v>
      </c>
      <c r="E182" s="95">
        <v>21</v>
      </c>
      <c r="F182" s="25">
        <f t="shared" si="46"/>
        <v>1.3725490196078431</v>
      </c>
      <c r="G182" s="18">
        <f t="shared" si="47"/>
        <v>1.05</v>
      </c>
      <c r="H182" s="41">
        <v>5</v>
      </c>
      <c r="I182" s="19">
        <f>E182*H182%</f>
        <v>1.05</v>
      </c>
      <c r="J182" s="17">
        <f t="shared" si="48"/>
        <v>5</v>
      </c>
      <c r="K182" s="18"/>
      <c r="L182" s="15"/>
      <c r="M182" s="15"/>
      <c r="N182" s="15"/>
      <c r="O182" s="15">
        <v>1</v>
      </c>
    </row>
    <row r="183" spans="1:174" s="5" customFormat="1">
      <c r="A183" s="78" t="s">
        <v>236</v>
      </c>
      <c r="B183" s="58" t="s">
        <v>235</v>
      </c>
      <c r="C183" s="59">
        <v>52.1</v>
      </c>
      <c r="D183" s="13">
        <v>120</v>
      </c>
      <c r="E183" s="95">
        <v>140</v>
      </c>
      <c r="F183" s="25">
        <f t="shared" si="46"/>
        <v>2.6871401151631478</v>
      </c>
      <c r="G183" s="18">
        <f t="shared" si="47"/>
        <v>9.8000000000000007</v>
      </c>
      <c r="H183" s="41">
        <v>7</v>
      </c>
      <c r="I183" s="19">
        <v>9</v>
      </c>
      <c r="J183" s="17">
        <f t="shared" si="48"/>
        <v>6.4285714285714288</v>
      </c>
      <c r="K183" s="18"/>
      <c r="L183" s="15"/>
      <c r="M183" s="15">
        <v>1</v>
      </c>
      <c r="N183" s="15">
        <v>6</v>
      </c>
      <c r="O183" s="15">
        <v>2</v>
      </c>
    </row>
    <row r="184" spans="1:174" s="5" customFormat="1">
      <c r="A184" s="78" t="s">
        <v>238</v>
      </c>
      <c r="B184" s="58" t="s">
        <v>237</v>
      </c>
      <c r="C184" s="59">
        <v>59.4</v>
      </c>
      <c r="D184" s="13">
        <v>69</v>
      </c>
      <c r="E184" s="95">
        <v>73</v>
      </c>
      <c r="F184" s="25">
        <f t="shared" si="46"/>
        <v>1.228956228956229</v>
      </c>
      <c r="G184" s="18">
        <f t="shared" si="47"/>
        <v>3.6500000000000004</v>
      </c>
      <c r="H184" s="41">
        <v>5</v>
      </c>
      <c r="I184" s="19">
        <v>3</v>
      </c>
      <c r="J184" s="17">
        <f t="shared" si="48"/>
        <v>4.1095890410958908</v>
      </c>
      <c r="K184" s="18"/>
      <c r="L184" s="15"/>
      <c r="M184" s="15"/>
      <c r="N184" s="15"/>
      <c r="O184" s="15"/>
    </row>
    <row r="185" spans="1:174" s="5" customFormat="1">
      <c r="A185" s="78" t="s">
        <v>240</v>
      </c>
      <c r="B185" s="58" t="s">
        <v>239</v>
      </c>
      <c r="C185" s="59">
        <v>13.848000000000001</v>
      </c>
      <c r="D185" s="13">
        <v>40</v>
      </c>
      <c r="E185" s="95">
        <v>41</v>
      </c>
      <c r="F185" s="25">
        <f t="shared" si="46"/>
        <v>2.9607163489312533</v>
      </c>
      <c r="G185" s="18">
        <f t="shared" si="47"/>
        <v>2.87</v>
      </c>
      <c r="H185" s="41">
        <v>7</v>
      </c>
      <c r="I185" s="19">
        <v>2</v>
      </c>
      <c r="J185" s="17">
        <f t="shared" si="48"/>
        <v>4.8780487804878048</v>
      </c>
      <c r="K185" s="18"/>
      <c r="L185" s="15"/>
      <c r="M185" s="15"/>
      <c r="N185" s="15">
        <v>1</v>
      </c>
      <c r="O185" s="15">
        <v>1</v>
      </c>
    </row>
    <row r="186" spans="1:174" s="5" customFormat="1">
      <c r="A186" s="78" t="s">
        <v>242</v>
      </c>
      <c r="B186" s="58" t="s">
        <v>241</v>
      </c>
      <c r="C186" s="59">
        <v>56.6</v>
      </c>
      <c r="D186" s="13">
        <v>69</v>
      </c>
      <c r="E186" s="95">
        <v>69</v>
      </c>
      <c r="F186" s="25">
        <f t="shared" si="46"/>
        <v>1.2190812720848057</v>
      </c>
      <c r="G186" s="18">
        <f t="shared" si="47"/>
        <v>3.45</v>
      </c>
      <c r="H186" s="41">
        <v>5</v>
      </c>
      <c r="I186" s="19">
        <v>3</v>
      </c>
      <c r="J186" s="17">
        <f t="shared" si="48"/>
        <v>4.3478260869565224</v>
      </c>
      <c r="K186" s="18"/>
      <c r="L186" s="15"/>
      <c r="M186" s="15"/>
      <c r="N186" s="15">
        <v>2</v>
      </c>
      <c r="O186" s="15">
        <f>I186*20%</f>
        <v>0.60000000000000009</v>
      </c>
    </row>
    <row r="187" spans="1:174" s="5" customFormat="1">
      <c r="A187" s="78" t="s">
        <v>244</v>
      </c>
      <c r="B187" s="58" t="s">
        <v>243</v>
      </c>
      <c r="C187" s="59">
        <v>40.752000000000002</v>
      </c>
      <c r="D187" s="13">
        <v>74</v>
      </c>
      <c r="E187" s="95">
        <v>69</v>
      </c>
      <c r="F187" s="25">
        <f t="shared" si="46"/>
        <v>1.6931684334511188</v>
      </c>
      <c r="G187" s="18">
        <f t="shared" si="47"/>
        <v>3.45</v>
      </c>
      <c r="H187" s="41">
        <v>5</v>
      </c>
      <c r="I187" s="19">
        <v>2</v>
      </c>
      <c r="J187" s="17">
        <f t="shared" si="48"/>
        <v>2.8985507246376816</v>
      </c>
      <c r="K187" s="18"/>
      <c r="L187" s="15"/>
      <c r="M187" s="15"/>
      <c r="N187" s="15">
        <v>2</v>
      </c>
      <c r="O187" s="15"/>
    </row>
    <row r="188" spans="1:174" s="5" customFormat="1">
      <c r="A188" s="78" t="s">
        <v>318</v>
      </c>
      <c r="B188" s="82" t="s">
        <v>245</v>
      </c>
      <c r="C188" s="83">
        <v>57.7</v>
      </c>
      <c r="D188" s="12">
        <v>69</v>
      </c>
      <c r="E188" s="95">
        <v>110</v>
      </c>
      <c r="F188" s="25">
        <f t="shared" si="46"/>
        <v>1.9064124783362217</v>
      </c>
      <c r="G188" s="18">
        <f t="shared" si="47"/>
        <v>5.5</v>
      </c>
      <c r="H188" s="41">
        <v>5</v>
      </c>
      <c r="I188" s="19">
        <v>5</v>
      </c>
      <c r="J188" s="17">
        <f t="shared" si="48"/>
        <v>4.545454545454545</v>
      </c>
      <c r="K188" s="18"/>
      <c r="L188" s="15"/>
      <c r="M188" s="15"/>
      <c r="N188" s="15">
        <v>4</v>
      </c>
      <c r="O188" s="15">
        <v>1</v>
      </c>
    </row>
    <row r="189" spans="1:174" s="5" customFormat="1">
      <c r="A189" s="18"/>
      <c r="B189" s="34" t="s">
        <v>36</v>
      </c>
      <c r="C189" s="44">
        <f>SUM(C175:C188)</f>
        <v>1471.9290000000001</v>
      </c>
      <c r="D189" s="14">
        <f>SUM(D175:D188)</f>
        <v>1749</v>
      </c>
      <c r="E189" s="96">
        <f>SUM(E175:E188)</f>
        <v>1977</v>
      </c>
      <c r="F189" s="31">
        <f>SUM(F175:F188)</f>
        <v>25.99361695565818</v>
      </c>
      <c r="G189" s="18">
        <f t="shared" ref="G189:J189" si="49">SUM(G175:G188)</f>
        <v>97.29</v>
      </c>
      <c r="H189" s="17"/>
      <c r="I189" s="19">
        <f t="shared" si="49"/>
        <v>89.05</v>
      </c>
      <c r="J189" s="17">
        <f t="shared" si="49"/>
        <v>58.262787822945569</v>
      </c>
      <c r="K189" s="18"/>
      <c r="L189" s="19">
        <f>SUM(L175:L188)</f>
        <v>2</v>
      </c>
      <c r="M189" s="19">
        <f>SUM(M175:M188)</f>
        <v>6</v>
      </c>
      <c r="N189" s="19">
        <f>SUM(N175:N188)</f>
        <v>52</v>
      </c>
      <c r="O189" s="19">
        <f>SUM(O175:O188)</f>
        <v>25.6</v>
      </c>
    </row>
    <row r="190" spans="1:174" s="5" customFormat="1" ht="15" customHeight="1">
      <c r="A190" s="175" t="s">
        <v>246</v>
      </c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6"/>
    </row>
    <row r="191" spans="1:174" s="5" customFormat="1">
      <c r="A191" s="78" t="s">
        <v>247</v>
      </c>
      <c r="B191" s="52" t="s">
        <v>23</v>
      </c>
      <c r="C191" s="20">
        <v>937.17</v>
      </c>
      <c r="D191" s="13">
        <v>866</v>
      </c>
      <c r="E191" s="95">
        <v>641</v>
      </c>
      <c r="F191" s="25">
        <f t="shared" ref="F191:F194" si="50">E191/C191</f>
        <v>0.68397409221379257</v>
      </c>
      <c r="G191" s="18">
        <f>E191*H191%</f>
        <v>19.23</v>
      </c>
      <c r="H191" s="41">
        <v>3</v>
      </c>
      <c r="I191" s="19">
        <v>19</v>
      </c>
      <c r="J191" s="17">
        <f>I191/E191%</f>
        <v>2.9641185647425896</v>
      </c>
      <c r="K191" s="18"/>
      <c r="L191" s="15">
        <v>1</v>
      </c>
      <c r="M191" s="15">
        <v>2</v>
      </c>
      <c r="N191" s="15">
        <v>7</v>
      </c>
      <c r="O191" s="15">
        <v>9</v>
      </c>
    </row>
    <row r="192" spans="1:174" s="5" customFormat="1" ht="30">
      <c r="A192" s="78" t="s">
        <v>248</v>
      </c>
      <c r="B192" s="52" t="s">
        <v>249</v>
      </c>
      <c r="C192" s="20">
        <v>190.15</v>
      </c>
      <c r="D192" s="13">
        <v>134</v>
      </c>
      <c r="E192" s="95">
        <v>157</v>
      </c>
      <c r="F192" s="25">
        <f t="shared" si="50"/>
        <v>0.82566394951354194</v>
      </c>
      <c r="G192" s="18">
        <f>E192*H192%</f>
        <v>4.71</v>
      </c>
      <c r="H192" s="41">
        <v>3</v>
      </c>
      <c r="I192" s="19">
        <v>4</v>
      </c>
      <c r="J192" s="17">
        <f>I192/E192%</f>
        <v>2.5477707006369426</v>
      </c>
      <c r="K192" s="18"/>
      <c r="L192" s="15"/>
      <c r="M192" s="15"/>
      <c r="N192" s="15">
        <v>2</v>
      </c>
      <c r="O192" s="15">
        <v>2</v>
      </c>
    </row>
    <row r="193" spans="1:15" s="5" customFormat="1">
      <c r="A193" s="78" t="s">
        <v>250</v>
      </c>
      <c r="B193" s="52" t="s">
        <v>251</v>
      </c>
      <c r="C193" s="20">
        <v>78.83</v>
      </c>
      <c r="D193" s="13">
        <v>0</v>
      </c>
      <c r="E193" s="95">
        <v>15</v>
      </c>
      <c r="F193" s="25">
        <f t="shared" si="50"/>
        <v>0.19028288722567552</v>
      </c>
      <c r="G193" s="18">
        <f>E193*H193%</f>
        <v>0.44999999999999996</v>
      </c>
      <c r="H193" s="41">
        <v>3</v>
      </c>
      <c r="I193" s="19">
        <f>E193*H193%</f>
        <v>0.44999999999999996</v>
      </c>
      <c r="J193" s="17">
        <v>0</v>
      </c>
      <c r="K193" s="18"/>
      <c r="L193" s="15"/>
      <c r="M193" s="15"/>
      <c r="N193" s="15"/>
      <c r="O193" s="15"/>
    </row>
    <row r="194" spans="1:15" s="5" customFormat="1">
      <c r="A194" s="78" t="s">
        <v>252</v>
      </c>
      <c r="B194" s="52" t="s">
        <v>126</v>
      </c>
      <c r="C194" s="20">
        <v>69</v>
      </c>
      <c r="D194" s="13">
        <v>23</v>
      </c>
      <c r="E194" s="95">
        <v>317</v>
      </c>
      <c r="F194" s="25">
        <f t="shared" si="50"/>
        <v>4.5942028985507246</v>
      </c>
      <c r="G194" s="18">
        <f>E194*H194%</f>
        <v>25.36</v>
      </c>
      <c r="H194" s="41">
        <v>8</v>
      </c>
      <c r="I194" s="19">
        <v>25</v>
      </c>
      <c r="J194" s="17">
        <f>I194/E194%</f>
        <v>7.8864353312302837</v>
      </c>
      <c r="K194" s="18"/>
      <c r="L194" s="15">
        <v>1</v>
      </c>
      <c r="M194" s="15">
        <v>2</v>
      </c>
      <c r="N194" s="15">
        <v>16</v>
      </c>
      <c r="O194" s="15">
        <v>6</v>
      </c>
    </row>
    <row r="195" spans="1:15" s="5" customFormat="1">
      <c r="A195" s="18"/>
      <c r="B195" s="119" t="s">
        <v>36</v>
      </c>
      <c r="C195" s="120">
        <f>SUM(C191:C194)</f>
        <v>1275.1499999999999</v>
      </c>
      <c r="D195" s="14">
        <f>SUM(D191:D194)</f>
        <v>1023</v>
      </c>
      <c r="E195" s="94">
        <f>SUM(E191:E194)</f>
        <v>1130</v>
      </c>
      <c r="F195" s="23">
        <f>SUM(F191:F194)</f>
        <v>6.2941238275037348</v>
      </c>
      <c r="G195" s="18">
        <f t="shared" ref="G195:J195" si="51">SUM(G191:G194)</f>
        <v>49.75</v>
      </c>
      <c r="H195" s="17">
        <f t="shared" si="51"/>
        <v>17</v>
      </c>
      <c r="I195" s="19">
        <f t="shared" si="51"/>
        <v>48.45</v>
      </c>
      <c r="J195" s="17">
        <f t="shared" si="51"/>
        <v>13.398324596609815</v>
      </c>
      <c r="K195" s="18"/>
      <c r="L195" s="19">
        <v>1</v>
      </c>
      <c r="M195" s="19">
        <v>4</v>
      </c>
      <c r="N195" s="19">
        <v>23</v>
      </c>
      <c r="O195" s="19">
        <v>17</v>
      </c>
    </row>
    <row r="196" spans="1:15" s="5" customFormat="1" ht="15" customHeight="1">
      <c r="A196" s="175" t="s">
        <v>253</v>
      </c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6"/>
    </row>
    <row r="197" spans="1:15" s="5" customFormat="1">
      <c r="A197" s="78" t="s">
        <v>254</v>
      </c>
      <c r="B197" s="30" t="s">
        <v>44</v>
      </c>
      <c r="C197" s="9">
        <v>267.77</v>
      </c>
      <c r="D197" s="13">
        <v>195</v>
      </c>
      <c r="E197" s="95">
        <v>205</v>
      </c>
      <c r="F197" s="48">
        <f t="shared" ref="F197:F211" si="52">E197/C197</f>
        <v>0.76558240280838041</v>
      </c>
      <c r="G197" s="18">
        <f>E197*H197%</f>
        <v>6.1499999999999995</v>
      </c>
      <c r="H197" s="41">
        <v>3</v>
      </c>
      <c r="I197" s="35">
        <v>4</v>
      </c>
      <c r="J197" s="17">
        <f>I197/E197%</f>
        <v>1.9512195121951221</v>
      </c>
      <c r="K197" s="18"/>
      <c r="L197" s="15"/>
      <c r="M197" s="15"/>
      <c r="N197" s="15">
        <v>3</v>
      </c>
      <c r="O197" s="15">
        <v>1</v>
      </c>
    </row>
    <row r="198" spans="1:15" s="5" customFormat="1" ht="45">
      <c r="A198" s="78" t="s">
        <v>255</v>
      </c>
      <c r="B198" s="30" t="s">
        <v>314</v>
      </c>
      <c r="C198" s="9"/>
      <c r="D198" s="13"/>
      <c r="E198" s="95"/>
      <c r="F198" s="48"/>
      <c r="G198" s="18"/>
      <c r="H198" s="41"/>
      <c r="I198" s="35">
        <v>2</v>
      </c>
      <c r="J198" s="17"/>
      <c r="K198" s="18"/>
      <c r="L198" s="15"/>
      <c r="M198" s="15"/>
      <c r="N198" s="15">
        <v>1</v>
      </c>
      <c r="O198" s="15">
        <v>1</v>
      </c>
    </row>
    <row r="199" spans="1:15" s="5" customFormat="1" ht="30">
      <c r="A199" s="78" t="s">
        <v>257</v>
      </c>
      <c r="B199" s="30" t="s">
        <v>256</v>
      </c>
      <c r="C199" s="20">
        <v>88.83</v>
      </c>
      <c r="D199" s="13">
        <v>154</v>
      </c>
      <c r="E199" s="95">
        <v>200</v>
      </c>
      <c r="F199" s="60">
        <f t="shared" si="52"/>
        <v>2.2514916131937408</v>
      </c>
      <c r="G199" s="17">
        <f t="shared" ref="G199:G211" si="53">E199*H199%</f>
        <v>14.000000000000002</v>
      </c>
      <c r="H199" s="41">
        <v>7</v>
      </c>
      <c r="I199" s="35">
        <v>14</v>
      </c>
      <c r="J199" s="17">
        <f t="shared" ref="J199:J211" si="54">I199/E199%</f>
        <v>7</v>
      </c>
      <c r="K199" s="18"/>
      <c r="L199" s="15">
        <v>2</v>
      </c>
      <c r="M199" s="15"/>
      <c r="N199" s="15">
        <v>5</v>
      </c>
      <c r="O199" s="15">
        <v>7</v>
      </c>
    </row>
    <row r="200" spans="1:15" s="5" customFormat="1" ht="30">
      <c r="A200" s="78" t="s">
        <v>259</v>
      </c>
      <c r="B200" s="30" t="s">
        <v>258</v>
      </c>
      <c r="C200" s="20">
        <v>100.2</v>
      </c>
      <c r="D200" s="13">
        <v>46</v>
      </c>
      <c r="E200" s="95">
        <v>56</v>
      </c>
      <c r="F200" s="60">
        <f t="shared" si="52"/>
        <v>0.55888223552894212</v>
      </c>
      <c r="G200" s="18">
        <f t="shared" si="53"/>
        <v>1.68</v>
      </c>
      <c r="H200" s="41">
        <v>3</v>
      </c>
      <c r="I200" s="35">
        <v>1</v>
      </c>
      <c r="J200" s="17">
        <f t="shared" si="54"/>
        <v>1.7857142857142856</v>
      </c>
      <c r="K200" s="18"/>
      <c r="L200" s="15"/>
      <c r="M200" s="15"/>
      <c r="N200" s="15"/>
      <c r="O200" s="15">
        <v>1</v>
      </c>
    </row>
    <row r="201" spans="1:15" s="5" customFormat="1">
      <c r="A201" s="78" t="s">
        <v>261</v>
      </c>
      <c r="B201" s="30" t="s">
        <v>260</v>
      </c>
      <c r="C201" s="20">
        <v>118.77</v>
      </c>
      <c r="D201" s="13">
        <v>79</v>
      </c>
      <c r="E201" s="95">
        <v>165</v>
      </c>
      <c r="F201" s="60">
        <f t="shared" si="52"/>
        <v>1.3892397069967164</v>
      </c>
      <c r="G201" s="18">
        <f t="shared" si="53"/>
        <v>8.25</v>
      </c>
      <c r="H201" s="41">
        <v>5</v>
      </c>
      <c r="I201" s="35">
        <v>8</v>
      </c>
      <c r="J201" s="17">
        <f t="shared" si="54"/>
        <v>4.8484848484848486</v>
      </c>
      <c r="K201" s="18"/>
      <c r="L201" s="15">
        <v>1</v>
      </c>
      <c r="M201" s="15"/>
      <c r="N201" s="15">
        <v>3</v>
      </c>
      <c r="O201" s="15">
        <v>4</v>
      </c>
    </row>
    <row r="202" spans="1:15" s="5" customFormat="1" ht="30">
      <c r="A202" s="78" t="s">
        <v>263</v>
      </c>
      <c r="B202" s="30" t="s">
        <v>262</v>
      </c>
      <c r="C202" s="20">
        <v>78.02</v>
      </c>
      <c r="D202" s="13">
        <v>57</v>
      </c>
      <c r="E202" s="95">
        <v>60</v>
      </c>
      <c r="F202" s="60">
        <f t="shared" si="52"/>
        <v>0.76903358113304288</v>
      </c>
      <c r="G202" s="18">
        <f t="shared" si="53"/>
        <v>1.7999999999999998</v>
      </c>
      <c r="H202" s="41">
        <v>3</v>
      </c>
      <c r="I202" s="35">
        <v>1</v>
      </c>
      <c r="J202" s="17">
        <f t="shared" si="54"/>
        <v>1.6666666666666667</v>
      </c>
      <c r="K202" s="18"/>
      <c r="L202" s="15"/>
      <c r="M202" s="15"/>
      <c r="N202" s="15"/>
      <c r="O202" s="15">
        <v>1</v>
      </c>
    </row>
    <row r="203" spans="1:15" s="5" customFormat="1">
      <c r="A203" s="78" t="s">
        <v>265</v>
      </c>
      <c r="B203" s="30" t="s">
        <v>264</v>
      </c>
      <c r="C203" s="20">
        <v>80.59</v>
      </c>
      <c r="D203" s="13">
        <v>56</v>
      </c>
      <c r="E203" s="95">
        <v>85</v>
      </c>
      <c r="F203" s="60">
        <f t="shared" si="52"/>
        <v>1.0547214294577492</v>
      </c>
      <c r="G203" s="18">
        <f t="shared" si="53"/>
        <v>4.25</v>
      </c>
      <c r="H203" s="41">
        <v>5</v>
      </c>
      <c r="I203" s="35">
        <v>4</v>
      </c>
      <c r="J203" s="17">
        <f t="shared" si="54"/>
        <v>4.7058823529411766</v>
      </c>
      <c r="K203" s="18"/>
      <c r="L203" s="15"/>
      <c r="M203" s="15"/>
      <c r="N203" s="15">
        <v>2</v>
      </c>
      <c r="O203" s="15">
        <v>2</v>
      </c>
    </row>
    <row r="204" spans="1:15" s="5" customFormat="1">
      <c r="A204" s="78" t="s">
        <v>267</v>
      </c>
      <c r="B204" s="30" t="s">
        <v>266</v>
      </c>
      <c r="C204" s="20">
        <v>49.6</v>
      </c>
      <c r="D204" s="13">
        <v>116</v>
      </c>
      <c r="E204" s="95">
        <v>227</v>
      </c>
      <c r="F204" s="60">
        <f t="shared" si="52"/>
        <v>4.5766129032258061</v>
      </c>
      <c r="G204" s="18">
        <f t="shared" si="53"/>
        <v>18.16</v>
      </c>
      <c r="H204" s="41">
        <v>8</v>
      </c>
      <c r="I204" s="35">
        <v>11</v>
      </c>
      <c r="J204" s="17">
        <f t="shared" si="54"/>
        <v>4.8458149779735686</v>
      </c>
      <c r="K204" s="18"/>
      <c r="L204" s="15">
        <v>1</v>
      </c>
      <c r="M204" s="15">
        <v>1</v>
      </c>
      <c r="N204" s="15">
        <v>6</v>
      </c>
      <c r="O204" s="15">
        <v>3</v>
      </c>
    </row>
    <row r="205" spans="1:15" s="70" customFormat="1" ht="30">
      <c r="A205" s="78" t="s">
        <v>269</v>
      </c>
      <c r="B205" s="30" t="s">
        <v>268</v>
      </c>
      <c r="C205" s="20">
        <v>66.3</v>
      </c>
      <c r="D205" s="13">
        <v>103</v>
      </c>
      <c r="E205" s="95">
        <v>142</v>
      </c>
      <c r="F205" s="60">
        <f t="shared" si="52"/>
        <v>2.1417797888386123</v>
      </c>
      <c r="G205" s="37">
        <f t="shared" si="53"/>
        <v>9.9400000000000013</v>
      </c>
      <c r="H205" s="42">
        <v>7</v>
      </c>
      <c r="I205" s="35">
        <v>8</v>
      </c>
      <c r="J205" s="36">
        <f t="shared" si="54"/>
        <v>5.6338028169014089</v>
      </c>
      <c r="K205" s="37"/>
      <c r="L205" s="16"/>
      <c r="M205" s="16">
        <v>1</v>
      </c>
      <c r="N205" s="16">
        <v>5</v>
      </c>
      <c r="O205" s="16">
        <v>2</v>
      </c>
    </row>
    <row r="206" spans="1:15" s="5" customFormat="1" ht="45">
      <c r="A206" s="78" t="s">
        <v>271</v>
      </c>
      <c r="B206" s="30" t="s">
        <v>314</v>
      </c>
      <c r="C206" s="20"/>
      <c r="D206" s="13"/>
      <c r="E206" s="95"/>
      <c r="F206" s="60"/>
      <c r="G206" s="18"/>
      <c r="H206" s="41"/>
      <c r="I206" s="35">
        <v>1</v>
      </c>
      <c r="J206" s="17"/>
      <c r="K206" s="18"/>
      <c r="L206" s="15"/>
      <c r="M206" s="15"/>
      <c r="N206" s="15"/>
      <c r="O206" s="15">
        <v>1</v>
      </c>
    </row>
    <row r="207" spans="1:15" s="5" customFormat="1">
      <c r="A207" s="78" t="s">
        <v>273</v>
      </c>
      <c r="B207" s="30" t="s">
        <v>270</v>
      </c>
      <c r="C207" s="20">
        <v>33.909999999999997</v>
      </c>
      <c r="D207" s="13">
        <v>214</v>
      </c>
      <c r="E207" s="95">
        <v>222</v>
      </c>
      <c r="F207" s="60">
        <f t="shared" si="52"/>
        <v>6.5467413742258929</v>
      </c>
      <c r="G207" s="18">
        <f t="shared" si="53"/>
        <v>22.200000000000003</v>
      </c>
      <c r="H207" s="41">
        <v>10</v>
      </c>
      <c r="I207" s="35">
        <v>22</v>
      </c>
      <c r="J207" s="15">
        <f t="shared" si="54"/>
        <v>9.9099099099099082</v>
      </c>
      <c r="K207" s="18"/>
      <c r="L207" s="15"/>
      <c r="M207" s="15">
        <v>3</v>
      </c>
      <c r="N207" s="15">
        <v>14</v>
      </c>
      <c r="O207" s="15">
        <v>5</v>
      </c>
    </row>
    <row r="208" spans="1:15" s="5" customFormat="1">
      <c r="A208" s="78" t="s">
        <v>275</v>
      </c>
      <c r="B208" s="30" t="s">
        <v>272</v>
      </c>
      <c r="C208" s="20">
        <v>12.46</v>
      </c>
      <c r="D208" s="13">
        <v>82</v>
      </c>
      <c r="E208" s="95">
        <v>86</v>
      </c>
      <c r="F208" s="60">
        <f t="shared" si="52"/>
        <v>6.902086677367576</v>
      </c>
      <c r="G208" s="18">
        <f t="shared" si="53"/>
        <v>8.6</v>
      </c>
      <c r="H208" s="41">
        <v>10</v>
      </c>
      <c r="I208" s="35">
        <v>8</v>
      </c>
      <c r="J208" s="17">
        <f t="shared" si="54"/>
        <v>9.3023255813953494</v>
      </c>
      <c r="K208" s="18"/>
      <c r="L208" s="15">
        <v>1</v>
      </c>
      <c r="M208" s="15">
        <v>1</v>
      </c>
      <c r="N208" s="15">
        <v>4</v>
      </c>
      <c r="O208" s="15">
        <f>I208*20%</f>
        <v>1.6</v>
      </c>
    </row>
    <row r="209" spans="1:15" s="5" customFormat="1">
      <c r="A209" s="78" t="s">
        <v>277</v>
      </c>
      <c r="B209" s="30" t="s">
        <v>274</v>
      </c>
      <c r="C209" s="20">
        <v>11.3</v>
      </c>
      <c r="D209" s="13">
        <v>54</v>
      </c>
      <c r="E209" s="95">
        <v>41</v>
      </c>
      <c r="F209" s="60">
        <f t="shared" si="52"/>
        <v>3.6283185840707963</v>
      </c>
      <c r="G209" s="18">
        <f t="shared" si="53"/>
        <v>2.87</v>
      </c>
      <c r="H209" s="41">
        <v>7</v>
      </c>
      <c r="I209" s="35">
        <v>2</v>
      </c>
      <c r="J209" s="17">
        <f t="shared" si="54"/>
        <v>4.8780487804878048</v>
      </c>
      <c r="K209" s="18"/>
      <c r="L209" s="15"/>
      <c r="M209" s="15"/>
      <c r="N209" s="15">
        <v>1</v>
      </c>
      <c r="O209" s="15">
        <v>1</v>
      </c>
    </row>
    <row r="210" spans="1:15" s="5" customFormat="1">
      <c r="A210" s="78" t="s">
        <v>329</v>
      </c>
      <c r="B210" s="30" t="s">
        <v>276</v>
      </c>
      <c r="C210" s="20">
        <v>15.08</v>
      </c>
      <c r="D210" s="13">
        <v>43</v>
      </c>
      <c r="E210" s="95">
        <v>80</v>
      </c>
      <c r="F210" s="60">
        <f t="shared" si="52"/>
        <v>5.3050397877984086</v>
      </c>
      <c r="G210" s="18">
        <f t="shared" si="53"/>
        <v>6.4</v>
      </c>
      <c r="H210" s="41">
        <v>8</v>
      </c>
      <c r="I210" s="35">
        <v>6</v>
      </c>
      <c r="J210" s="17">
        <f t="shared" si="54"/>
        <v>7.5</v>
      </c>
      <c r="K210" s="18"/>
      <c r="L210" s="15"/>
      <c r="M210" s="15"/>
      <c r="N210" s="15">
        <v>4</v>
      </c>
      <c r="O210" s="15">
        <v>2</v>
      </c>
    </row>
    <row r="211" spans="1:15" s="5" customFormat="1">
      <c r="A211" s="78" t="s">
        <v>332</v>
      </c>
      <c r="B211" s="30" t="s">
        <v>278</v>
      </c>
      <c r="C211" s="20">
        <v>48.6</v>
      </c>
      <c r="D211" s="13">
        <v>154</v>
      </c>
      <c r="E211" s="95">
        <v>213</v>
      </c>
      <c r="F211" s="60">
        <f t="shared" si="52"/>
        <v>4.382716049382716</v>
      </c>
      <c r="G211" s="18">
        <f t="shared" si="53"/>
        <v>17.04</v>
      </c>
      <c r="H211" s="41">
        <v>8</v>
      </c>
      <c r="I211" s="35">
        <v>17</v>
      </c>
      <c r="J211" s="17">
        <f t="shared" si="54"/>
        <v>7.9812206572769959</v>
      </c>
      <c r="K211" s="18"/>
      <c r="L211" s="15">
        <v>2</v>
      </c>
      <c r="M211" s="15">
        <v>1</v>
      </c>
      <c r="N211" s="15">
        <v>10</v>
      </c>
      <c r="O211" s="15">
        <v>4</v>
      </c>
    </row>
    <row r="212" spans="1:15" s="5" customFormat="1">
      <c r="A212" s="18"/>
      <c r="B212" s="119" t="s">
        <v>36</v>
      </c>
      <c r="C212" s="120">
        <f>C211+C210+C209+C208+C207+C205+C204+C203+C202+C201+C200+C199+C197</f>
        <v>971.43000000000006</v>
      </c>
      <c r="D212" s="14">
        <f>D211+D210+D209+D208+D207+D205+D204+D203+D202+D201+D200+D199+D197</f>
        <v>1353</v>
      </c>
      <c r="E212" s="96">
        <f>E211+E210+E209+E208+E207+E205+E204+E203+E202+E201+E200+E199+E197</f>
        <v>1782</v>
      </c>
      <c r="F212" s="23">
        <f>F211+F210+F209+F208+F207+F205+F204+F203+F202+F201+F200+F199+F197</f>
        <v>40.272246134028379</v>
      </c>
      <c r="G212" s="18">
        <f>SUM(G197:G211)</f>
        <v>121.34</v>
      </c>
      <c r="H212" s="17">
        <f>SUM(H197:H211)</f>
        <v>84</v>
      </c>
      <c r="I212" s="19">
        <f>SUM(I197:I211)</f>
        <v>109</v>
      </c>
      <c r="J212" s="17">
        <f>SUM(J197:J211)</f>
        <v>72.009090389947133</v>
      </c>
      <c r="K212" s="18"/>
      <c r="L212" s="19">
        <f>SUM(L197:L211)</f>
        <v>7</v>
      </c>
      <c r="M212" s="19">
        <f>SUM(M197:M211)</f>
        <v>7</v>
      </c>
      <c r="N212" s="19">
        <f>SUM(N197:N211)</f>
        <v>58</v>
      </c>
      <c r="O212" s="19">
        <f>SUM(O197:O211)</f>
        <v>36.6</v>
      </c>
    </row>
    <row r="213" spans="1:15" s="5" customFormat="1" ht="15" customHeight="1">
      <c r="A213" s="175" t="s">
        <v>279</v>
      </c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6"/>
    </row>
    <row r="214" spans="1:15" s="5" customFormat="1">
      <c r="A214" s="78" t="s">
        <v>280</v>
      </c>
      <c r="B214" s="52" t="s">
        <v>44</v>
      </c>
      <c r="C214" s="30">
        <v>0</v>
      </c>
      <c r="D214" s="30">
        <v>0</v>
      </c>
      <c r="E214" s="56">
        <v>0</v>
      </c>
      <c r="F214" s="33">
        <v>0</v>
      </c>
      <c r="G214" s="18">
        <f>E214*H214%</f>
        <v>0</v>
      </c>
      <c r="H214" s="41">
        <v>3</v>
      </c>
      <c r="I214" s="19">
        <f>E214*H214%</f>
        <v>0</v>
      </c>
      <c r="J214" s="17">
        <v>0</v>
      </c>
      <c r="K214" s="18"/>
      <c r="L214" s="15"/>
      <c r="M214" s="15"/>
      <c r="N214" s="15"/>
      <c r="O214" s="15"/>
    </row>
    <row r="215" spans="1:15" s="5" customFormat="1" ht="30">
      <c r="A215" s="78" t="s">
        <v>281</v>
      </c>
      <c r="B215" s="52" t="s">
        <v>282</v>
      </c>
      <c r="C215" s="30">
        <v>378.94</v>
      </c>
      <c r="D215" s="84">
        <v>270</v>
      </c>
      <c r="E215" s="95">
        <v>363</v>
      </c>
      <c r="F215" s="25">
        <f t="shared" ref="F215:F216" si="55">E215/C215</f>
        <v>0.95793529318625636</v>
      </c>
      <c r="G215" s="18">
        <f>E215*H215%</f>
        <v>10.889999999999999</v>
      </c>
      <c r="H215" s="41">
        <v>3</v>
      </c>
      <c r="I215" s="19">
        <v>10</v>
      </c>
      <c r="J215" s="17">
        <f>I215/E215%</f>
        <v>2.7548209366391188</v>
      </c>
      <c r="K215" s="18"/>
      <c r="L215" s="15">
        <v>1</v>
      </c>
      <c r="M215" s="15"/>
      <c r="N215" s="15">
        <v>4</v>
      </c>
      <c r="O215" s="15">
        <v>5</v>
      </c>
    </row>
    <row r="216" spans="1:15" s="5" customFormat="1">
      <c r="A216" s="18"/>
      <c r="B216" s="119" t="s">
        <v>36</v>
      </c>
      <c r="C216" s="30">
        <v>384.78</v>
      </c>
      <c r="D216" s="84">
        <v>270</v>
      </c>
      <c r="E216" s="117">
        <v>363</v>
      </c>
      <c r="F216" s="25">
        <f t="shared" si="55"/>
        <v>0.94339622641509435</v>
      </c>
      <c r="G216" s="18">
        <f>SUM(G214:G215)</f>
        <v>10.889999999999999</v>
      </c>
      <c r="H216" s="18">
        <v>3</v>
      </c>
      <c r="I216" s="33">
        <f>SUM(I214:I215)</f>
        <v>10</v>
      </c>
      <c r="J216" s="17">
        <f>SUM(J214:J215)</f>
        <v>2.7548209366391188</v>
      </c>
      <c r="K216" s="18"/>
      <c r="L216" s="19">
        <v>1</v>
      </c>
      <c r="M216" s="19"/>
      <c r="N216" s="19">
        <v>4</v>
      </c>
      <c r="O216" s="19">
        <v>5</v>
      </c>
    </row>
    <row r="217" spans="1:15" s="5" customFormat="1" ht="15" customHeight="1">
      <c r="A217" s="180" t="s">
        <v>283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1"/>
    </row>
    <row r="218" spans="1:15" s="5" customFormat="1">
      <c r="A218" s="78" t="s">
        <v>284</v>
      </c>
      <c r="B218" s="52" t="s">
        <v>23</v>
      </c>
      <c r="C218" s="43">
        <v>247.86</v>
      </c>
      <c r="D218" s="11">
        <v>49</v>
      </c>
      <c r="E218" s="95">
        <v>50</v>
      </c>
      <c r="F218" s="25">
        <f t="shared" ref="F218:F222" si="56">E218/C218</f>
        <v>0.20172678124747839</v>
      </c>
      <c r="G218" s="37">
        <f>E218*H218%</f>
        <v>1.5</v>
      </c>
      <c r="H218" s="42">
        <v>3</v>
      </c>
      <c r="I218" s="35">
        <v>1</v>
      </c>
      <c r="J218" s="17">
        <f>I218/E218%</f>
        <v>2</v>
      </c>
      <c r="K218" s="18"/>
      <c r="L218" s="15"/>
      <c r="M218" s="15"/>
      <c r="N218" s="15"/>
      <c r="O218" s="15">
        <v>1</v>
      </c>
    </row>
    <row r="219" spans="1:15" s="5" customFormat="1" ht="30">
      <c r="A219" s="78" t="s">
        <v>285</v>
      </c>
      <c r="B219" s="52" t="s">
        <v>286</v>
      </c>
      <c r="C219" s="20">
        <v>196.16</v>
      </c>
      <c r="D219" s="21">
        <v>19</v>
      </c>
      <c r="E219" s="95">
        <v>11</v>
      </c>
      <c r="F219" s="25">
        <f t="shared" si="56"/>
        <v>5.6076672104404569E-2</v>
      </c>
      <c r="G219" s="37">
        <f>E219*H219%</f>
        <v>0.32999999999999996</v>
      </c>
      <c r="H219" s="42">
        <v>3</v>
      </c>
      <c r="I219" s="35">
        <v>0</v>
      </c>
      <c r="J219" s="17">
        <f>I219/E219%</f>
        <v>0</v>
      </c>
      <c r="K219" s="18"/>
      <c r="L219" s="15"/>
      <c r="M219" s="15"/>
      <c r="N219" s="15"/>
      <c r="O219" s="15"/>
    </row>
    <row r="220" spans="1:15" s="5" customFormat="1">
      <c r="A220" s="78" t="s">
        <v>287</v>
      </c>
      <c r="B220" s="52" t="s">
        <v>288</v>
      </c>
      <c r="C220" s="20">
        <v>130.25</v>
      </c>
      <c r="D220" s="21">
        <v>56</v>
      </c>
      <c r="E220" s="95">
        <v>79</v>
      </c>
      <c r="F220" s="25">
        <f t="shared" si="56"/>
        <v>0.60652591170825332</v>
      </c>
      <c r="G220" s="37">
        <f>E220*H220%</f>
        <v>2.37</v>
      </c>
      <c r="H220" s="42">
        <v>3</v>
      </c>
      <c r="I220" s="35">
        <v>2</v>
      </c>
      <c r="J220" s="17">
        <f>I220/E220%</f>
        <v>2.5316455696202529</v>
      </c>
      <c r="K220" s="18"/>
      <c r="L220" s="15"/>
      <c r="M220" s="15"/>
      <c r="N220" s="15">
        <v>1</v>
      </c>
      <c r="O220" s="15">
        <v>1</v>
      </c>
    </row>
    <row r="221" spans="1:15" s="5" customFormat="1">
      <c r="A221" s="78" t="s">
        <v>289</v>
      </c>
      <c r="B221" s="52" t="s">
        <v>290</v>
      </c>
      <c r="C221" s="20">
        <v>8.4600000000000009</v>
      </c>
      <c r="D221" s="13">
        <v>0</v>
      </c>
      <c r="E221" s="95">
        <v>0</v>
      </c>
      <c r="F221" s="25">
        <f t="shared" si="56"/>
        <v>0</v>
      </c>
      <c r="G221" s="37">
        <f>E221*H221%</f>
        <v>0</v>
      </c>
      <c r="H221" s="42">
        <v>3</v>
      </c>
      <c r="I221" s="35">
        <f>E221*H221%</f>
        <v>0</v>
      </c>
      <c r="J221" s="17">
        <v>0</v>
      </c>
      <c r="K221" s="18"/>
      <c r="L221" s="15"/>
      <c r="M221" s="15"/>
      <c r="N221" s="15"/>
      <c r="O221" s="15"/>
    </row>
    <row r="222" spans="1:15" s="5" customFormat="1">
      <c r="A222" s="78" t="s">
        <v>291</v>
      </c>
      <c r="B222" s="52" t="s">
        <v>292</v>
      </c>
      <c r="C222" s="20">
        <v>3.4079999999999999</v>
      </c>
      <c r="D222" s="11">
        <v>5</v>
      </c>
      <c r="E222" s="95">
        <v>18</v>
      </c>
      <c r="F222" s="50">
        <f t="shared" si="56"/>
        <v>5.2816901408450709</v>
      </c>
      <c r="G222" s="37">
        <f>E222*H222%</f>
        <v>1.44</v>
      </c>
      <c r="H222" s="42">
        <v>8</v>
      </c>
      <c r="I222" s="35">
        <v>1</v>
      </c>
      <c r="J222" s="17">
        <f>I222/E222%</f>
        <v>5.5555555555555554</v>
      </c>
      <c r="K222" s="18"/>
      <c r="L222" s="15"/>
      <c r="M222" s="15"/>
      <c r="N222" s="15"/>
      <c r="O222" s="15">
        <v>1</v>
      </c>
    </row>
    <row r="223" spans="1:15" s="5" customFormat="1">
      <c r="A223" s="18"/>
      <c r="B223" s="119" t="s">
        <v>36</v>
      </c>
      <c r="C223" s="44">
        <f t="shared" ref="C223:I223" si="57">SUM(C218:C222)</f>
        <v>586.13800000000003</v>
      </c>
      <c r="D223" s="24">
        <f t="shared" si="57"/>
        <v>129</v>
      </c>
      <c r="E223" s="94">
        <f t="shared" si="57"/>
        <v>158</v>
      </c>
      <c r="F223" s="23">
        <f t="shared" si="57"/>
        <v>6.1460195059052074</v>
      </c>
      <c r="G223" s="37">
        <f t="shared" si="57"/>
        <v>5.6400000000000006</v>
      </c>
      <c r="H223" s="42">
        <f t="shared" si="57"/>
        <v>20</v>
      </c>
      <c r="I223" s="35">
        <f t="shared" si="57"/>
        <v>4</v>
      </c>
      <c r="J223" s="17">
        <f>I223/E223%</f>
        <v>2.5316455696202529</v>
      </c>
      <c r="K223" s="18"/>
      <c r="L223" s="15"/>
      <c r="M223" s="15"/>
      <c r="N223" s="15">
        <f>SUM(N218:N222)</f>
        <v>1</v>
      </c>
      <c r="O223" s="15">
        <f>SUM(O218:O222)</f>
        <v>3</v>
      </c>
    </row>
    <row r="224" spans="1:15" s="5" customFormat="1" ht="15" customHeight="1">
      <c r="A224" s="175" t="s">
        <v>293</v>
      </c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6"/>
    </row>
    <row r="225" spans="1:15" s="5" customFormat="1">
      <c r="A225" s="78" t="s">
        <v>294</v>
      </c>
      <c r="B225" s="52" t="s">
        <v>44</v>
      </c>
      <c r="C225" s="43">
        <v>431.1</v>
      </c>
      <c r="D225" s="13">
        <v>0</v>
      </c>
      <c r="E225" s="95">
        <v>0</v>
      </c>
      <c r="F225" s="25">
        <f t="shared" ref="F225:F227" si="58">E225/C225</f>
        <v>0</v>
      </c>
      <c r="G225" s="18">
        <f>E225*H225%</f>
        <v>0</v>
      </c>
      <c r="H225" s="41">
        <v>3</v>
      </c>
      <c r="I225" s="19">
        <f>E225*H225%</f>
        <v>0</v>
      </c>
      <c r="J225" s="17">
        <v>0</v>
      </c>
      <c r="K225" s="18"/>
      <c r="L225" s="15"/>
      <c r="M225" s="15"/>
      <c r="N225" s="15"/>
      <c r="O225" s="15"/>
    </row>
    <row r="226" spans="1:15" s="5" customFormat="1">
      <c r="A226" s="30" t="s">
        <v>295</v>
      </c>
      <c r="B226" s="52" t="s">
        <v>296</v>
      </c>
      <c r="C226" s="43">
        <v>99.61</v>
      </c>
      <c r="D226" s="13">
        <v>34</v>
      </c>
      <c r="E226" s="95">
        <v>35</v>
      </c>
      <c r="F226" s="25">
        <f t="shared" si="58"/>
        <v>0.35137034434293746</v>
      </c>
      <c r="G226" s="18">
        <f>E226*H226%</f>
        <v>1.05</v>
      </c>
      <c r="H226" s="41">
        <v>3</v>
      </c>
      <c r="I226" s="19">
        <v>1</v>
      </c>
      <c r="J226" s="17">
        <f>I226/E226%</f>
        <v>2.8571428571428572</v>
      </c>
      <c r="K226" s="18"/>
      <c r="L226" s="15"/>
      <c r="M226" s="15"/>
      <c r="N226" s="15"/>
      <c r="O226" s="15">
        <v>1</v>
      </c>
    </row>
    <row r="227" spans="1:15" s="5" customFormat="1">
      <c r="A227" s="78" t="s">
        <v>297</v>
      </c>
      <c r="B227" s="52" t="s">
        <v>298</v>
      </c>
      <c r="C227" s="43">
        <v>4.2</v>
      </c>
      <c r="D227" s="13">
        <v>11</v>
      </c>
      <c r="E227" s="95">
        <v>28</v>
      </c>
      <c r="F227" s="25">
        <f t="shared" si="58"/>
        <v>6.6666666666666661</v>
      </c>
      <c r="G227" s="18">
        <f>E227*H227%</f>
        <v>2.8000000000000003</v>
      </c>
      <c r="H227" s="41">
        <v>10</v>
      </c>
      <c r="I227" s="19">
        <v>2</v>
      </c>
      <c r="J227" s="17">
        <f>I227/E227%</f>
        <v>7.1428571428571423</v>
      </c>
      <c r="K227" s="18"/>
      <c r="L227" s="15"/>
      <c r="M227" s="15"/>
      <c r="N227" s="15">
        <v>1</v>
      </c>
      <c r="O227" s="15">
        <v>1</v>
      </c>
    </row>
    <row r="228" spans="1:15" s="5" customFormat="1">
      <c r="A228" s="18"/>
      <c r="B228" s="119" t="s">
        <v>36</v>
      </c>
      <c r="C228" s="120">
        <f t="shared" ref="C228:I228" si="59">SUM(C225:C227)</f>
        <v>534.91000000000008</v>
      </c>
      <c r="D228" s="14">
        <f t="shared" si="59"/>
        <v>45</v>
      </c>
      <c r="E228" s="94">
        <f t="shared" si="59"/>
        <v>63</v>
      </c>
      <c r="F228" s="31">
        <f t="shared" si="59"/>
        <v>7.0180370110096035</v>
      </c>
      <c r="G228" s="18">
        <f t="shared" si="59"/>
        <v>3.8500000000000005</v>
      </c>
      <c r="H228" s="17">
        <f t="shared" si="59"/>
        <v>16</v>
      </c>
      <c r="I228" s="19">
        <f t="shared" si="59"/>
        <v>3</v>
      </c>
      <c r="J228" s="17">
        <f>I228/E228%</f>
        <v>4.7619047619047619</v>
      </c>
      <c r="K228" s="18"/>
      <c r="L228" s="15"/>
      <c r="M228" s="15"/>
      <c r="N228" s="19">
        <f>SUM(N226:N227)</f>
        <v>1</v>
      </c>
      <c r="O228" s="19">
        <f>SUM(O226:O227)</f>
        <v>2</v>
      </c>
    </row>
    <row r="229" spans="1:15" s="5" customFormat="1" ht="15" customHeight="1">
      <c r="A229" s="175" t="s">
        <v>299</v>
      </c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6"/>
    </row>
    <row r="230" spans="1:15" s="5" customFormat="1">
      <c r="A230" s="78" t="s">
        <v>300</v>
      </c>
      <c r="B230" s="52" t="s">
        <v>23</v>
      </c>
      <c r="C230" s="20">
        <v>297.64</v>
      </c>
      <c r="D230" s="13">
        <v>325</v>
      </c>
      <c r="E230" s="95">
        <v>461</v>
      </c>
      <c r="F230" s="10">
        <f t="shared" ref="F230:F232" si="60">E230/C230</f>
        <v>1.5488509608923533</v>
      </c>
      <c r="G230" s="32">
        <f>E230*H230%</f>
        <v>23.05</v>
      </c>
      <c r="H230" s="41">
        <v>5</v>
      </c>
      <c r="I230" s="19">
        <v>23</v>
      </c>
      <c r="J230" s="17">
        <f>I230/E230%</f>
        <v>4.9891540130151837</v>
      </c>
      <c r="K230" s="38"/>
      <c r="L230" s="39">
        <v>3</v>
      </c>
      <c r="M230" s="39"/>
      <c r="N230" s="39">
        <v>15</v>
      </c>
      <c r="O230" s="39">
        <v>5</v>
      </c>
    </row>
    <row r="231" spans="1:15" s="5" customFormat="1" ht="30">
      <c r="A231" s="78" t="s">
        <v>301</v>
      </c>
      <c r="B231" s="52" t="s">
        <v>302</v>
      </c>
      <c r="C231" s="20">
        <v>174.07</v>
      </c>
      <c r="D231" s="13">
        <v>636</v>
      </c>
      <c r="E231" s="95">
        <v>666</v>
      </c>
      <c r="F231" s="10">
        <f t="shared" si="60"/>
        <v>3.8260469925891885</v>
      </c>
      <c r="G231" s="32">
        <f>E231*H231%</f>
        <v>46.620000000000005</v>
      </c>
      <c r="H231" s="41">
        <v>7</v>
      </c>
      <c r="I231" s="19">
        <v>46</v>
      </c>
      <c r="J231" s="17">
        <f>I231/E231%</f>
        <v>6.9069069069069071</v>
      </c>
      <c r="K231" s="38"/>
      <c r="L231" s="39">
        <v>3</v>
      </c>
      <c r="M231" s="39">
        <v>3</v>
      </c>
      <c r="N231" s="39">
        <v>17</v>
      </c>
      <c r="O231" s="39">
        <v>23</v>
      </c>
    </row>
    <row r="232" spans="1:15" s="5" customFormat="1">
      <c r="A232" s="78" t="s">
        <v>303</v>
      </c>
      <c r="B232" s="52" t="s">
        <v>304</v>
      </c>
      <c r="C232" s="20">
        <v>17.899999999999999</v>
      </c>
      <c r="D232" s="13">
        <v>0</v>
      </c>
      <c r="E232" s="95">
        <v>0</v>
      </c>
      <c r="F232" s="10">
        <f t="shared" si="60"/>
        <v>0</v>
      </c>
      <c r="G232" s="32">
        <f>E232*H232%</f>
        <v>0</v>
      </c>
      <c r="H232" s="17">
        <v>0</v>
      </c>
      <c r="I232" s="19">
        <f>E232*H232%</f>
        <v>0</v>
      </c>
      <c r="J232" s="17">
        <v>0</v>
      </c>
      <c r="K232" s="38"/>
      <c r="L232" s="39"/>
      <c r="M232" s="39"/>
      <c r="N232" s="39"/>
      <c r="O232" s="39"/>
    </row>
    <row r="233" spans="1:15" s="5" customFormat="1">
      <c r="A233" s="18"/>
      <c r="B233" s="119" t="s">
        <v>36</v>
      </c>
      <c r="C233" s="120">
        <f>SUM(C230:C232)</f>
        <v>489.60999999999996</v>
      </c>
      <c r="D233" s="14">
        <f>SUM(D230:D232)</f>
        <v>961</v>
      </c>
      <c r="E233" s="94">
        <f>SUM(E230:E232)</f>
        <v>1127</v>
      </c>
      <c r="F233" s="23">
        <f>SUM(F230:F232)</f>
        <v>5.3748979534815415</v>
      </c>
      <c r="G233" s="18">
        <f t="shared" ref="G233:J233" si="61">SUM(G230:G232)</f>
        <v>69.67</v>
      </c>
      <c r="H233" s="17">
        <f t="shared" si="61"/>
        <v>12</v>
      </c>
      <c r="I233" s="19">
        <f t="shared" si="61"/>
        <v>69</v>
      </c>
      <c r="J233" s="17">
        <f t="shared" si="61"/>
        <v>11.896060919922091</v>
      </c>
      <c r="K233" s="38"/>
      <c r="L233" s="102">
        <f>SUM(L230:L232)</f>
        <v>6</v>
      </c>
      <c r="M233" s="102">
        <f>SUM(M230:M232)</f>
        <v>3</v>
      </c>
      <c r="N233" s="102">
        <f>SUM(N230:N232)</f>
        <v>32</v>
      </c>
      <c r="O233" s="102">
        <f>SUM(O230:O232)</f>
        <v>28</v>
      </c>
    </row>
    <row r="234" spans="1:15" s="5" customFormat="1" ht="15" customHeight="1">
      <c r="A234" s="175" t="s">
        <v>305</v>
      </c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6"/>
    </row>
    <row r="235" spans="1:15" s="5" customFormat="1">
      <c r="A235" s="78" t="s">
        <v>306</v>
      </c>
      <c r="B235" s="52" t="s">
        <v>23</v>
      </c>
      <c r="C235" s="20">
        <v>616.47</v>
      </c>
      <c r="D235" s="84">
        <v>61</v>
      </c>
      <c r="E235" s="101">
        <v>23</v>
      </c>
      <c r="F235" s="10">
        <f t="shared" ref="F235:F236" si="62">E235/C235</f>
        <v>3.7309195905721279E-2</v>
      </c>
      <c r="G235" s="18">
        <f>E235*H235%</f>
        <v>0.69</v>
      </c>
      <c r="H235" s="41">
        <v>3</v>
      </c>
      <c r="I235" s="19">
        <v>0</v>
      </c>
      <c r="J235" s="17">
        <f>I235/E235%</f>
        <v>0</v>
      </c>
      <c r="K235" s="18"/>
      <c r="L235" s="15"/>
      <c r="M235" s="15"/>
      <c r="N235" s="15"/>
      <c r="O235" s="15"/>
    </row>
    <row r="236" spans="1:15" s="5" customFormat="1">
      <c r="A236" s="18"/>
      <c r="B236" s="119" t="s">
        <v>36</v>
      </c>
      <c r="C236" s="120">
        <f>SUM(C235)</f>
        <v>616.47</v>
      </c>
      <c r="D236" s="84">
        <v>61</v>
      </c>
      <c r="E236" s="56">
        <f>SUM(E235)</f>
        <v>23</v>
      </c>
      <c r="F236" s="10">
        <f t="shared" si="62"/>
        <v>3.7309195905721279E-2</v>
      </c>
      <c r="G236" s="18">
        <f>E236*H236%</f>
        <v>0.69</v>
      </c>
      <c r="H236" s="18">
        <v>3</v>
      </c>
      <c r="I236" s="19">
        <f>SUM(I235)</f>
        <v>0</v>
      </c>
      <c r="J236" s="18"/>
      <c r="K236" s="18"/>
      <c r="L236" s="15"/>
      <c r="M236" s="15"/>
      <c r="N236" s="15"/>
      <c r="O236" s="15"/>
    </row>
    <row r="237" spans="1:15" s="5" customFormat="1">
      <c r="A237" s="18"/>
      <c r="B237" s="119" t="s">
        <v>307</v>
      </c>
      <c r="C237" s="44">
        <f>C25+C31+C37+C44+C50+C54+C58+C62+C74+C79+C87+C98+C104+C111+C115+C119+C124+C137+C142+C152+C158+C173+C189+C195+C212+C223+C228+C233+C236</f>
        <v>33337.228999999999</v>
      </c>
      <c r="D237" s="90">
        <f>D25+D31+D37+D44+D50+D54+D58+D62+D74+D79+D87+D98+D104+D111+D115+D119+D124+D137+D142+D152+D158+D161+D173+D189+D195+D212+D216+D223+D228+D233+D236</f>
        <v>34729</v>
      </c>
      <c r="E237" s="96">
        <f>E25+E31+E37+E44+E50+E54+E58+E62+E74+E79+E87+E98+E104+E111+E115+E119+E124+E137+E142+E152+E158+E161+E173+E189+E195+E212+E216+E223+E228+E233+E236</f>
        <v>41389</v>
      </c>
      <c r="F237" s="24"/>
      <c r="G237" s="38">
        <f>G236+G233+G228+G223+G216+G212+G195+G189+G173+G161+G158+G152+G137+G115+G111+G104+G98+G87+G74+G62+G58+G50+G44+G37+G31+G25</f>
        <v>2414.3000000000006</v>
      </c>
      <c r="H237" s="38"/>
      <c r="I237" s="19">
        <f>I236+I233+I228+I223+I216+I212+I195+I189+I173+I161+I158+I152+I137+I119+I115+I111+I104+I98+I87+I74+I62+I50+I44+I37+I31+I25</f>
        <v>2306.5</v>
      </c>
      <c r="J237" s="17">
        <f>I237/E237%</f>
        <v>5.5727367174853226</v>
      </c>
      <c r="K237" s="38"/>
      <c r="L237" s="39"/>
      <c r="M237" s="39"/>
      <c r="N237" s="39"/>
      <c r="O237" s="39"/>
    </row>
    <row r="238" spans="1:15" s="5" customFormat="1">
      <c r="A238" s="85"/>
      <c r="D238" s="85"/>
      <c r="E238" s="99"/>
      <c r="F238" s="61"/>
      <c r="I238" s="6"/>
      <c r="L238" s="4"/>
      <c r="M238" s="4"/>
      <c r="N238" s="4"/>
      <c r="O238" s="4"/>
    </row>
    <row r="239" spans="1:15" s="5" customFormat="1">
      <c r="A239" s="85"/>
      <c r="D239" s="85"/>
      <c r="E239" s="99"/>
      <c r="F239" s="61"/>
      <c r="I239" s="62"/>
      <c r="L239" s="4"/>
      <c r="M239" s="4"/>
      <c r="N239" s="4"/>
      <c r="O239" s="4"/>
    </row>
    <row r="240" spans="1:15" s="5" customFormat="1" ht="15">
      <c r="A240" s="85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4"/>
      <c r="M240" s="4"/>
      <c r="N240" s="4"/>
      <c r="O240" s="4"/>
    </row>
    <row r="241" spans="2:11" ht="18.75">
      <c r="B241" s="122"/>
      <c r="C241" s="123"/>
      <c r="D241" s="123"/>
      <c r="E241" s="124"/>
      <c r="F241" s="125"/>
      <c r="G241" s="125"/>
      <c r="H241" s="125"/>
      <c r="I241" s="125"/>
      <c r="J241" s="125"/>
      <c r="K241" s="125"/>
    </row>
  </sheetData>
  <mergeCells count="49">
    <mergeCell ref="A26:O26"/>
    <mergeCell ref="A55:O55"/>
    <mergeCell ref="A51:O51"/>
    <mergeCell ref="A45:O45"/>
    <mergeCell ref="A38:O38"/>
    <mergeCell ref="A32:O32"/>
    <mergeCell ref="A88:O88"/>
    <mergeCell ref="A80:O80"/>
    <mergeCell ref="A75:O75"/>
    <mergeCell ref="A63:O63"/>
    <mergeCell ref="A59:O59"/>
    <mergeCell ref="A234:O234"/>
    <mergeCell ref="B240:K240"/>
    <mergeCell ref="A190:O190"/>
    <mergeCell ref="A196:O196"/>
    <mergeCell ref="A213:O213"/>
    <mergeCell ref="A217:O217"/>
    <mergeCell ref="A224:O224"/>
    <mergeCell ref="A229:O229"/>
    <mergeCell ref="A174:O174"/>
    <mergeCell ref="A99:O99"/>
    <mergeCell ref="A105:O105"/>
    <mergeCell ref="A112:O112"/>
    <mergeCell ref="A116:O116"/>
    <mergeCell ref="A120:O120"/>
    <mergeCell ref="A125:O125"/>
    <mergeCell ref="A138:O138"/>
    <mergeCell ref="A143:O143"/>
    <mergeCell ref="A153:O153"/>
    <mergeCell ref="A159:O159"/>
    <mergeCell ref="A162:O162"/>
    <mergeCell ref="K10:K12"/>
    <mergeCell ref="A14:O14"/>
    <mergeCell ref="G8:O8"/>
    <mergeCell ref="G9:H9"/>
    <mergeCell ref="I9:O9"/>
    <mergeCell ref="L10:O10"/>
    <mergeCell ref="L11:N11"/>
    <mergeCell ref="O11:O12"/>
    <mergeCell ref="G10:G12"/>
    <mergeCell ref="H10:H12"/>
    <mergeCell ref="I10:I12"/>
    <mergeCell ref="J10:J12"/>
    <mergeCell ref="E1:F1"/>
    <mergeCell ref="A8:A12"/>
    <mergeCell ref="B8:B12"/>
    <mergeCell ref="C8:C12"/>
    <mergeCell ref="D8:E11"/>
    <mergeCell ref="F8:F12"/>
  </mergeCells>
  <pageMargins left="0.7" right="0.7" top="0.75" bottom="0.75" header="0.3" footer="0.3"/>
  <pageSetup paperSize="9" orientation="portrait" horizontalDpi="180" verticalDpi="180" r:id="rId1"/>
  <ignoredErrors>
    <ignoredError sqref="J70" formula="1"/>
    <ignoredError sqref="F19: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2022-05-20T04:05:30Z</dcterms:modified>
</cp:coreProperties>
</file>